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filterPrivacy="1"/>
  <xr:revisionPtr revIDLastSave="0" documentId="8_{A6A6CD9C-D9D1-42E3-A6F3-C2CA0E764AE9}" xr6:coauthVersionLast="36" xr6:coauthVersionMax="36" xr10:uidLastSave="{00000000-0000-0000-0000-000000000000}"/>
  <workbookProtection workbookAlgorithmName="SHA-512" workbookHashValue="fVCmZJuwK/w6Z5OGPyEbUzwiwyA7a4tJv1/9RtKE/ytbdLosyrx0aEV+J9IghPn8ipdhI6tLZnJsKoGaU8+7Ew==" workbookSaltValue="ezU7rt5kydqtfJwuhmMeug==" workbookSpinCount="100000" lockStructure="1"/>
  <bookViews>
    <workbookView xWindow="-105" yWindow="-105" windowWidth="19425" windowHeight="10425" xr2:uid="{00000000-000D-0000-FFFF-FFFF00000000}"/>
  </bookViews>
  <sheets>
    <sheet name="Kalkulator" sheetId="10" r:id="rId1"/>
    <sheet name="Lista" sheetId="15" r:id="rId2"/>
    <sheet name="Specyfikacja" sheetId="17" r:id="rId3"/>
    <sheet name="OMI" sheetId="18" r:id="rId4"/>
    <sheet name="Sezonowość" sheetId="16" state="hidden" r:id="rId5"/>
  </sheets>
  <definedNames>
    <definedName name="_xlnm._FilterDatabase" localSheetId="0" hidden="1">Kalkulator!$C$5:$T$30</definedName>
    <definedName name="_xlnm._FilterDatabase" localSheetId="1" hidden="1">Lista!$A$1:$AH$844</definedName>
    <definedName name="_xlnm._FilterDatabase" localSheetId="3" hidden="1">OMI!$A$1:$T$844</definedName>
    <definedName name="_xlnm._FilterDatabase" localSheetId="2" hidden="1">Specyfikacja!$B$8:$F$38</definedName>
  </definedNames>
  <calcPr calcId="191029"/>
</workbook>
</file>

<file path=xl/calcChain.xml><?xml version="1.0" encoding="utf-8"?>
<calcChain xmlns="http://schemas.openxmlformats.org/spreadsheetml/2006/main">
  <c r="D3" i="10" l="1"/>
  <c r="F26" i="10"/>
  <c r="T26" i="10" l="1"/>
  <c r="AE798" i="15" l="1"/>
  <c r="AF798" i="15"/>
  <c r="AE395" i="15"/>
  <c r="AF395" i="15"/>
  <c r="R359" i="18"/>
  <c r="S359" i="18"/>
  <c r="T359" i="18"/>
  <c r="R360" i="18"/>
  <c r="S360" i="18"/>
  <c r="T360" i="18"/>
  <c r="R361" i="18"/>
  <c r="S361" i="18"/>
  <c r="T361" i="18"/>
  <c r="R362" i="18"/>
  <c r="S362" i="18"/>
  <c r="T362" i="18"/>
  <c r="R363" i="18"/>
  <c r="S363" i="18"/>
  <c r="T363" i="18"/>
  <c r="R364" i="18"/>
  <c r="S364" i="18"/>
  <c r="T364" i="18"/>
  <c r="R365" i="18"/>
  <c r="S365" i="18"/>
  <c r="T365" i="18"/>
  <c r="R366" i="18"/>
  <c r="S366" i="18"/>
  <c r="T366" i="18"/>
  <c r="R367" i="18"/>
  <c r="S367" i="18"/>
  <c r="T367" i="18"/>
  <c r="R368" i="18"/>
  <c r="S368" i="18"/>
  <c r="T368" i="18"/>
  <c r="R369" i="18"/>
  <c r="S369" i="18"/>
  <c r="T369" i="18"/>
  <c r="R370" i="18"/>
  <c r="S370" i="18"/>
  <c r="T370" i="18"/>
  <c r="R371" i="18"/>
  <c r="S371" i="18"/>
  <c r="T371" i="18"/>
  <c r="R372" i="18"/>
  <c r="S372" i="18"/>
  <c r="T372" i="18"/>
  <c r="R373" i="18"/>
  <c r="S373" i="18"/>
  <c r="T373" i="18"/>
  <c r="R374" i="18"/>
  <c r="S374" i="18"/>
  <c r="T374" i="18"/>
  <c r="R375" i="18"/>
  <c r="S375" i="18"/>
  <c r="T375" i="18"/>
  <c r="R376" i="18"/>
  <c r="S376" i="18"/>
  <c r="T376" i="18"/>
  <c r="R377" i="18"/>
  <c r="S377" i="18"/>
  <c r="T377" i="18"/>
  <c r="R378" i="18"/>
  <c r="S378" i="18"/>
  <c r="T378" i="18"/>
  <c r="R379" i="18"/>
  <c r="S379" i="18"/>
  <c r="T379" i="18"/>
  <c r="R380" i="18"/>
  <c r="S380" i="18"/>
  <c r="T380" i="18"/>
  <c r="R381" i="18"/>
  <c r="S381" i="18"/>
  <c r="T381" i="18"/>
  <c r="R382" i="18"/>
  <c r="S382" i="18"/>
  <c r="T382" i="18"/>
  <c r="R383" i="18"/>
  <c r="S383" i="18"/>
  <c r="T383" i="18"/>
  <c r="R384" i="18"/>
  <c r="S384" i="18"/>
  <c r="T384" i="18"/>
  <c r="R385" i="18"/>
  <c r="S385" i="18"/>
  <c r="T385" i="18"/>
  <c r="R386" i="18"/>
  <c r="S386" i="18"/>
  <c r="T386" i="18"/>
  <c r="R387" i="18"/>
  <c r="S387" i="18"/>
  <c r="T387" i="18"/>
  <c r="R388" i="18"/>
  <c r="S388" i="18"/>
  <c r="T388" i="18"/>
  <c r="R389" i="18"/>
  <c r="S389" i="18"/>
  <c r="T389" i="18"/>
  <c r="R390" i="18"/>
  <c r="S390" i="18"/>
  <c r="T390" i="18"/>
  <c r="R391" i="18"/>
  <c r="S391" i="18"/>
  <c r="T391" i="18"/>
  <c r="R392" i="18"/>
  <c r="S392" i="18"/>
  <c r="T392" i="18"/>
  <c r="R393" i="18"/>
  <c r="S393" i="18"/>
  <c r="T393" i="18"/>
  <c r="R394" i="18"/>
  <c r="S394" i="18"/>
  <c r="T394" i="18"/>
  <c r="R395" i="18"/>
  <c r="S395" i="18"/>
  <c r="T395" i="18"/>
  <c r="R396" i="18"/>
  <c r="S396" i="18"/>
  <c r="T396" i="18"/>
  <c r="R397" i="18"/>
  <c r="S397" i="18"/>
  <c r="T397" i="18"/>
  <c r="R398" i="18"/>
  <c r="S398" i="18"/>
  <c r="T398" i="18"/>
  <c r="R399" i="18"/>
  <c r="S399" i="18"/>
  <c r="T399" i="18"/>
  <c r="R400" i="18"/>
  <c r="S400" i="18"/>
  <c r="T400" i="18"/>
  <c r="R401" i="18"/>
  <c r="S401" i="18"/>
  <c r="T401" i="18"/>
  <c r="R402" i="18"/>
  <c r="S402" i="18"/>
  <c r="T402" i="18"/>
  <c r="R403" i="18"/>
  <c r="S403" i="18"/>
  <c r="T403" i="18"/>
  <c r="R404" i="18"/>
  <c r="S404" i="18"/>
  <c r="T404" i="18"/>
  <c r="R405" i="18"/>
  <c r="S405" i="18"/>
  <c r="T405" i="18"/>
  <c r="R406" i="18"/>
  <c r="S406" i="18"/>
  <c r="T406" i="18"/>
  <c r="R407" i="18"/>
  <c r="S407" i="18"/>
  <c r="T407" i="18"/>
  <c r="R408" i="18"/>
  <c r="S408" i="18"/>
  <c r="T408" i="18"/>
  <c r="R409" i="18"/>
  <c r="S409" i="18"/>
  <c r="T409" i="18"/>
  <c r="R410" i="18"/>
  <c r="S410" i="18"/>
  <c r="T410" i="18"/>
  <c r="R411" i="18"/>
  <c r="S411" i="18"/>
  <c r="T411" i="18"/>
  <c r="R412" i="18"/>
  <c r="S412" i="18"/>
  <c r="T412" i="18"/>
  <c r="R413" i="18"/>
  <c r="S413" i="18"/>
  <c r="T413" i="18"/>
  <c r="R414" i="18"/>
  <c r="S414" i="18"/>
  <c r="T414" i="18"/>
  <c r="R415" i="18"/>
  <c r="S415" i="18"/>
  <c r="T415" i="18"/>
  <c r="R416" i="18"/>
  <c r="S416" i="18"/>
  <c r="T416" i="18"/>
  <c r="R417" i="18"/>
  <c r="S417" i="18"/>
  <c r="T417" i="18"/>
  <c r="R418" i="18"/>
  <c r="S418" i="18"/>
  <c r="T418" i="18"/>
  <c r="R419" i="18"/>
  <c r="S419" i="18"/>
  <c r="T419" i="18"/>
  <c r="R420" i="18"/>
  <c r="S420" i="18"/>
  <c r="T420" i="18"/>
  <c r="R421" i="18"/>
  <c r="S421" i="18"/>
  <c r="T421" i="18"/>
  <c r="R422" i="18"/>
  <c r="S422" i="18"/>
  <c r="T422" i="18"/>
  <c r="R423" i="18"/>
  <c r="S423" i="18"/>
  <c r="T423" i="18"/>
  <c r="R424" i="18"/>
  <c r="S424" i="18"/>
  <c r="T424" i="18"/>
  <c r="R425" i="18"/>
  <c r="S425" i="18"/>
  <c r="T425" i="18"/>
  <c r="R426" i="18"/>
  <c r="S426" i="18"/>
  <c r="T426" i="18"/>
  <c r="R427" i="18"/>
  <c r="S427" i="18"/>
  <c r="T427" i="18"/>
  <c r="R428" i="18"/>
  <c r="S428" i="18"/>
  <c r="T428" i="18"/>
  <c r="R429" i="18"/>
  <c r="S429" i="18"/>
  <c r="T429" i="18"/>
  <c r="R430" i="18"/>
  <c r="S430" i="18"/>
  <c r="T430" i="18"/>
  <c r="R431" i="18"/>
  <c r="S431" i="18"/>
  <c r="T431" i="18"/>
  <c r="R432" i="18"/>
  <c r="S432" i="18"/>
  <c r="T432" i="18"/>
  <c r="R433" i="18"/>
  <c r="S433" i="18"/>
  <c r="T433" i="18"/>
  <c r="R434" i="18"/>
  <c r="S434" i="18"/>
  <c r="T434" i="18"/>
  <c r="R435" i="18"/>
  <c r="S435" i="18"/>
  <c r="T435" i="18"/>
  <c r="R436" i="18"/>
  <c r="S436" i="18"/>
  <c r="T436" i="18"/>
  <c r="R437" i="18"/>
  <c r="S437" i="18"/>
  <c r="T437" i="18"/>
  <c r="R438" i="18"/>
  <c r="S438" i="18"/>
  <c r="T438" i="18"/>
  <c r="R439" i="18"/>
  <c r="S439" i="18"/>
  <c r="T439" i="18"/>
  <c r="R440" i="18"/>
  <c r="S440" i="18"/>
  <c r="T440" i="18"/>
  <c r="R441" i="18"/>
  <c r="S441" i="18"/>
  <c r="T441" i="18"/>
  <c r="R442" i="18"/>
  <c r="S442" i="18"/>
  <c r="T442" i="18"/>
  <c r="R443" i="18"/>
  <c r="S443" i="18"/>
  <c r="T443" i="18"/>
  <c r="R444" i="18"/>
  <c r="S444" i="18"/>
  <c r="T444" i="18"/>
  <c r="R445" i="18"/>
  <c r="S445" i="18"/>
  <c r="T445" i="18"/>
  <c r="R446" i="18"/>
  <c r="S446" i="18"/>
  <c r="T446" i="18"/>
  <c r="R447" i="18"/>
  <c r="S447" i="18"/>
  <c r="T447" i="18"/>
  <c r="R448" i="18"/>
  <c r="S448" i="18"/>
  <c r="T448" i="18"/>
  <c r="R449" i="18"/>
  <c r="S449" i="18"/>
  <c r="T449" i="18"/>
  <c r="R450" i="18"/>
  <c r="S450" i="18"/>
  <c r="T450" i="18"/>
  <c r="R451" i="18"/>
  <c r="S451" i="18"/>
  <c r="T451" i="18"/>
  <c r="R452" i="18"/>
  <c r="S452" i="18"/>
  <c r="T452" i="18"/>
  <c r="R453" i="18"/>
  <c r="S453" i="18"/>
  <c r="T453" i="18"/>
  <c r="R454" i="18"/>
  <c r="S454" i="18"/>
  <c r="T454" i="18"/>
  <c r="R455" i="18"/>
  <c r="S455" i="18"/>
  <c r="T455" i="18"/>
  <c r="R456" i="18"/>
  <c r="S456" i="18"/>
  <c r="T456" i="18"/>
  <c r="R457" i="18"/>
  <c r="S457" i="18"/>
  <c r="T457" i="18"/>
  <c r="R458" i="18"/>
  <c r="S458" i="18"/>
  <c r="T458" i="18"/>
  <c r="R459" i="18"/>
  <c r="S459" i="18"/>
  <c r="T459" i="18"/>
  <c r="R460" i="18"/>
  <c r="S460" i="18"/>
  <c r="T460" i="18"/>
  <c r="R461" i="18"/>
  <c r="S461" i="18"/>
  <c r="T461" i="18"/>
  <c r="R462" i="18"/>
  <c r="S462" i="18"/>
  <c r="T462" i="18"/>
  <c r="R463" i="18"/>
  <c r="S463" i="18"/>
  <c r="T463" i="18"/>
  <c r="R464" i="18"/>
  <c r="S464" i="18"/>
  <c r="T464" i="18"/>
  <c r="R465" i="18"/>
  <c r="S465" i="18"/>
  <c r="T465" i="18"/>
  <c r="R466" i="18"/>
  <c r="S466" i="18"/>
  <c r="T466" i="18"/>
  <c r="R467" i="18"/>
  <c r="S467" i="18"/>
  <c r="T467" i="18"/>
  <c r="R468" i="18"/>
  <c r="S468" i="18"/>
  <c r="T468" i="18"/>
  <c r="R469" i="18"/>
  <c r="S469" i="18"/>
  <c r="T469" i="18"/>
  <c r="R470" i="18"/>
  <c r="S470" i="18"/>
  <c r="T470" i="18"/>
  <c r="R471" i="18"/>
  <c r="S471" i="18"/>
  <c r="T471" i="18"/>
  <c r="R472" i="18"/>
  <c r="S472" i="18"/>
  <c r="T472" i="18"/>
  <c r="R473" i="18"/>
  <c r="S473" i="18"/>
  <c r="T473" i="18"/>
  <c r="R474" i="18"/>
  <c r="S474" i="18"/>
  <c r="T474" i="18"/>
  <c r="R475" i="18"/>
  <c r="S475" i="18"/>
  <c r="T475" i="18"/>
  <c r="R476" i="18"/>
  <c r="S476" i="18"/>
  <c r="T476" i="18"/>
  <c r="R477" i="18"/>
  <c r="S477" i="18"/>
  <c r="T477" i="18"/>
  <c r="R478" i="18"/>
  <c r="S478" i="18"/>
  <c r="T478" i="18"/>
  <c r="R479" i="18"/>
  <c r="S479" i="18"/>
  <c r="T479" i="18"/>
  <c r="R480" i="18"/>
  <c r="S480" i="18"/>
  <c r="T480" i="18"/>
  <c r="R481" i="18"/>
  <c r="S481" i="18"/>
  <c r="T481" i="18"/>
  <c r="R482" i="18"/>
  <c r="S482" i="18"/>
  <c r="T482" i="18"/>
  <c r="R483" i="18"/>
  <c r="S483" i="18"/>
  <c r="T483" i="18"/>
  <c r="R484" i="18"/>
  <c r="S484" i="18"/>
  <c r="T484" i="18"/>
  <c r="R485" i="18"/>
  <c r="S485" i="18"/>
  <c r="T485" i="18"/>
  <c r="R486" i="18"/>
  <c r="S486" i="18"/>
  <c r="T486" i="18"/>
  <c r="R487" i="18"/>
  <c r="S487" i="18"/>
  <c r="T487" i="18"/>
  <c r="R488" i="18"/>
  <c r="S488" i="18"/>
  <c r="T488" i="18"/>
  <c r="R489" i="18"/>
  <c r="S489" i="18"/>
  <c r="T489" i="18"/>
  <c r="R490" i="18"/>
  <c r="S490" i="18"/>
  <c r="T490" i="18"/>
  <c r="R491" i="18"/>
  <c r="S491" i="18"/>
  <c r="T491" i="18"/>
  <c r="R492" i="18"/>
  <c r="S492" i="18"/>
  <c r="T492" i="18"/>
  <c r="R493" i="18"/>
  <c r="S493" i="18"/>
  <c r="T493" i="18"/>
  <c r="R494" i="18"/>
  <c r="S494" i="18"/>
  <c r="T494" i="18"/>
  <c r="R495" i="18"/>
  <c r="S495" i="18"/>
  <c r="T495" i="18"/>
  <c r="R496" i="18"/>
  <c r="S496" i="18"/>
  <c r="T496" i="18"/>
  <c r="R497" i="18"/>
  <c r="S497" i="18"/>
  <c r="T497" i="18"/>
  <c r="R498" i="18"/>
  <c r="S498" i="18"/>
  <c r="T498" i="18"/>
  <c r="R499" i="18"/>
  <c r="S499" i="18"/>
  <c r="T499" i="18"/>
  <c r="R500" i="18"/>
  <c r="S500" i="18"/>
  <c r="T500" i="18"/>
  <c r="R501" i="18"/>
  <c r="S501" i="18"/>
  <c r="T501" i="18"/>
  <c r="R502" i="18"/>
  <c r="S502" i="18"/>
  <c r="T502" i="18"/>
  <c r="R503" i="18"/>
  <c r="S503" i="18"/>
  <c r="T503" i="18"/>
  <c r="R504" i="18"/>
  <c r="S504" i="18"/>
  <c r="T504" i="18"/>
  <c r="R505" i="18"/>
  <c r="S505" i="18"/>
  <c r="T505" i="18"/>
  <c r="R506" i="18"/>
  <c r="S506" i="18"/>
  <c r="T506" i="18"/>
  <c r="R507" i="18"/>
  <c r="S507" i="18"/>
  <c r="T507" i="18"/>
  <c r="R508" i="18"/>
  <c r="S508" i="18"/>
  <c r="T508" i="18"/>
  <c r="R509" i="18"/>
  <c r="S509" i="18"/>
  <c r="T509" i="18"/>
  <c r="R510" i="18"/>
  <c r="S510" i="18"/>
  <c r="T510" i="18"/>
  <c r="R511" i="18"/>
  <c r="S511" i="18"/>
  <c r="T511" i="18"/>
  <c r="R512" i="18"/>
  <c r="S512" i="18"/>
  <c r="T512" i="18"/>
  <c r="R513" i="18"/>
  <c r="S513" i="18"/>
  <c r="T513" i="18"/>
  <c r="R514" i="18"/>
  <c r="S514" i="18"/>
  <c r="T514" i="18"/>
  <c r="R515" i="18"/>
  <c r="S515" i="18"/>
  <c r="T515" i="18"/>
  <c r="R516" i="18"/>
  <c r="S516" i="18"/>
  <c r="T516" i="18"/>
  <c r="R517" i="18"/>
  <c r="S517" i="18"/>
  <c r="T517" i="18"/>
  <c r="R518" i="18"/>
  <c r="S518" i="18"/>
  <c r="T518" i="18"/>
  <c r="R519" i="18"/>
  <c r="S519" i="18"/>
  <c r="T519" i="18"/>
  <c r="R520" i="18"/>
  <c r="S520" i="18"/>
  <c r="T520" i="18"/>
  <c r="R521" i="18"/>
  <c r="S521" i="18"/>
  <c r="T521" i="18"/>
  <c r="R522" i="18"/>
  <c r="S522" i="18"/>
  <c r="T522" i="18"/>
  <c r="R523" i="18"/>
  <c r="S523" i="18"/>
  <c r="T523" i="18"/>
  <c r="R524" i="18"/>
  <c r="S524" i="18"/>
  <c r="T524" i="18"/>
  <c r="R525" i="18"/>
  <c r="S525" i="18"/>
  <c r="T525" i="18"/>
  <c r="R526" i="18"/>
  <c r="S526" i="18"/>
  <c r="T526" i="18"/>
  <c r="R527" i="18"/>
  <c r="S527" i="18"/>
  <c r="T527" i="18"/>
  <c r="R528" i="18"/>
  <c r="S528" i="18"/>
  <c r="T528" i="18"/>
  <c r="R529" i="18"/>
  <c r="S529" i="18"/>
  <c r="T529" i="18"/>
  <c r="R530" i="18"/>
  <c r="S530" i="18"/>
  <c r="T530" i="18"/>
  <c r="R531" i="18"/>
  <c r="S531" i="18"/>
  <c r="T531" i="18"/>
  <c r="R532" i="18"/>
  <c r="S532" i="18"/>
  <c r="T532" i="18"/>
  <c r="R533" i="18"/>
  <c r="S533" i="18"/>
  <c r="T533" i="18"/>
  <c r="R534" i="18"/>
  <c r="S534" i="18"/>
  <c r="T534" i="18"/>
  <c r="R535" i="18"/>
  <c r="S535" i="18"/>
  <c r="T535" i="18"/>
  <c r="R536" i="18"/>
  <c r="S536" i="18"/>
  <c r="T536" i="18"/>
  <c r="R537" i="18"/>
  <c r="S537" i="18"/>
  <c r="T537" i="18"/>
  <c r="R538" i="18"/>
  <c r="S538" i="18"/>
  <c r="T538" i="18"/>
  <c r="R539" i="18"/>
  <c r="S539" i="18"/>
  <c r="T539" i="18"/>
  <c r="R540" i="18"/>
  <c r="S540" i="18"/>
  <c r="T540" i="18"/>
  <c r="R541" i="18"/>
  <c r="S541" i="18"/>
  <c r="T541" i="18"/>
  <c r="R542" i="18"/>
  <c r="S542" i="18"/>
  <c r="T542" i="18"/>
  <c r="R543" i="18"/>
  <c r="S543" i="18"/>
  <c r="T543" i="18"/>
  <c r="R544" i="18"/>
  <c r="S544" i="18"/>
  <c r="T544" i="18"/>
  <c r="R545" i="18"/>
  <c r="S545" i="18"/>
  <c r="T545" i="18"/>
  <c r="R546" i="18"/>
  <c r="S546" i="18"/>
  <c r="T546" i="18"/>
  <c r="R547" i="18"/>
  <c r="S547" i="18"/>
  <c r="T547" i="18"/>
  <c r="R548" i="18"/>
  <c r="S548" i="18"/>
  <c r="T548" i="18"/>
  <c r="R549" i="18"/>
  <c r="S549" i="18"/>
  <c r="T549" i="18"/>
  <c r="R550" i="18"/>
  <c r="S550" i="18"/>
  <c r="T550" i="18"/>
  <c r="R551" i="18"/>
  <c r="S551" i="18"/>
  <c r="T551" i="18"/>
  <c r="R552" i="18"/>
  <c r="S552" i="18"/>
  <c r="T552" i="18"/>
  <c r="R553" i="18"/>
  <c r="S553" i="18"/>
  <c r="T553" i="18"/>
  <c r="R554" i="18"/>
  <c r="S554" i="18"/>
  <c r="T554" i="18"/>
  <c r="R555" i="18"/>
  <c r="S555" i="18"/>
  <c r="T555" i="18"/>
  <c r="R556" i="18"/>
  <c r="S556" i="18"/>
  <c r="T556" i="18"/>
  <c r="R557" i="18"/>
  <c r="S557" i="18"/>
  <c r="T557" i="18"/>
  <c r="R558" i="18"/>
  <c r="S558" i="18"/>
  <c r="T558" i="18"/>
  <c r="R559" i="18"/>
  <c r="S559" i="18"/>
  <c r="T559" i="18"/>
  <c r="R560" i="18"/>
  <c r="S560" i="18"/>
  <c r="T560" i="18"/>
  <c r="R561" i="18"/>
  <c r="S561" i="18"/>
  <c r="T561" i="18"/>
  <c r="R562" i="18"/>
  <c r="S562" i="18"/>
  <c r="T562" i="18"/>
  <c r="R563" i="18"/>
  <c r="S563" i="18"/>
  <c r="T563" i="18"/>
  <c r="R564" i="18"/>
  <c r="S564" i="18"/>
  <c r="T564" i="18"/>
  <c r="R565" i="18"/>
  <c r="S565" i="18"/>
  <c r="T565" i="18"/>
  <c r="R566" i="18"/>
  <c r="S566" i="18"/>
  <c r="T566" i="18"/>
  <c r="R567" i="18"/>
  <c r="S567" i="18"/>
  <c r="T567" i="18"/>
  <c r="R568" i="18"/>
  <c r="S568" i="18"/>
  <c r="T568" i="18"/>
  <c r="R569" i="18"/>
  <c r="S569" i="18"/>
  <c r="T569" i="18"/>
  <c r="R570" i="18"/>
  <c r="S570" i="18"/>
  <c r="T570" i="18"/>
  <c r="R571" i="18"/>
  <c r="S571" i="18"/>
  <c r="T571" i="18"/>
  <c r="R572" i="18"/>
  <c r="S572" i="18"/>
  <c r="T572" i="18"/>
  <c r="R573" i="18"/>
  <c r="S573" i="18"/>
  <c r="T573" i="18"/>
  <c r="R574" i="18"/>
  <c r="S574" i="18"/>
  <c r="T574" i="18"/>
  <c r="R575" i="18"/>
  <c r="S575" i="18"/>
  <c r="T575" i="18"/>
  <c r="R576" i="18"/>
  <c r="S576" i="18"/>
  <c r="T576" i="18"/>
  <c r="R577" i="18"/>
  <c r="S577" i="18"/>
  <c r="T577" i="18"/>
  <c r="R578" i="18"/>
  <c r="S578" i="18"/>
  <c r="T578" i="18"/>
  <c r="R579" i="18"/>
  <c r="S579" i="18"/>
  <c r="T579" i="18"/>
  <c r="R580" i="18"/>
  <c r="S580" i="18"/>
  <c r="T580" i="18"/>
  <c r="R581" i="18"/>
  <c r="S581" i="18"/>
  <c r="T581" i="18"/>
  <c r="R582" i="18"/>
  <c r="S582" i="18"/>
  <c r="T582" i="18"/>
  <c r="R583" i="18"/>
  <c r="S583" i="18"/>
  <c r="T583" i="18"/>
  <c r="R584" i="18"/>
  <c r="S584" i="18"/>
  <c r="T584" i="18"/>
  <c r="R585" i="18"/>
  <c r="S585" i="18"/>
  <c r="T585" i="18"/>
  <c r="R586" i="18"/>
  <c r="S586" i="18"/>
  <c r="T586" i="18"/>
  <c r="R587" i="18"/>
  <c r="S587" i="18"/>
  <c r="T587" i="18"/>
  <c r="R588" i="18"/>
  <c r="S588" i="18"/>
  <c r="T588" i="18"/>
  <c r="R589" i="18"/>
  <c r="S589" i="18"/>
  <c r="T589" i="18"/>
  <c r="R590" i="18"/>
  <c r="S590" i="18"/>
  <c r="T590" i="18"/>
  <c r="R591" i="18"/>
  <c r="S591" i="18"/>
  <c r="T591" i="18"/>
  <c r="R592" i="18"/>
  <c r="S592" i="18"/>
  <c r="T592" i="18"/>
  <c r="R593" i="18"/>
  <c r="S593" i="18"/>
  <c r="T593" i="18"/>
  <c r="R594" i="18"/>
  <c r="S594" i="18"/>
  <c r="T594" i="18"/>
  <c r="R595" i="18"/>
  <c r="S595" i="18"/>
  <c r="T595" i="18"/>
  <c r="R596" i="18"/>
  <c r="S596" i="18"/>
  <c r="T596" i="18"/>
  <c r="R597" i="18"/>
  <c r="S597" i="18"/>
  <c r="T597" i="18"/>
  <c r="R598" i="18"/>
  <c r="S598" i="18"/>
  <c r="T598" i="18"/>
  <c r="R599" i="18"/>
  <c r="S599" i="18"/>
  <c r="T599" i="18"/>
  <c r="R600" i="18"/>
  <c r="S600" i="18"/>
  <c r="T600" i="18"/>
  <c r="R601" i="18"/>
  <c r="S601" i="18"/>
  <c r="T601" i="18"/>
  <c r="R602" i="18"/>
  <c r="S602" i="18"/>
  <c r="T602" i="18"/>
  <c r="R603" i="18"/>
  <c r="S603" i="18"/>
  <c r="T603" i="18"/>
  <c r="R604" i="18"/>
  <c r="S604" i="18"/>
  <c r="T604" i="18"/>
  <c r="R605" i="18"/>
  <c r="S605" i="18"/>
  <c r="T605" i="18"/>
  <c r="R606" i="18"/>
  <c r="S606" i="18"/>
  <c r="T606" i="18"/>
  <c r="R607" i="18"/>
  <c r="S607" i="18"/>
  <c r="T607" i="18"/>
  <c r="R608" i="18"/>
  <c r="S608" i="18"/>
  <c r="T608" i="18"/>
  <c r="R609" i="18"/>
  <c r="S609" i="18"/>
  <c r="T609" i="18"/>
  <c r="R610" i="18"/>
  <c r="S610" i="18"/>
  <c r="T610" i="18"/>
  <c r="R611" i="18"/>
  <c r="S611" i="18"/>
  <c r="T611" i="18"/>
  <c r="R612" i="18"/>
  <c r="S612" i="18"/>
  <c r="T612" i="18"/>
  <c r="R613" i="18"/>
  <c r="S613" i="18"/>
  <c r="T613" i="18"/>
  <c r="R614" i="18"/>
  <c r="S614" i="18"/>
  <c r="T614" i="18"/>
  <c r="R615" i="18"/>
  <c r="S615" i="18"/>
  <c r="T615" i="18"/>
  <c r="R616" i="18"/>
  <c r="S616" i="18"/>
  <c r="T616" i="18"/>
  <c r="R617" i="18"/>
  <c r="S617" i="18"/>
  <c r="T617" i="18"/>
  <c r="R618" i="18"/>
  <c r="S618" i="18"/>
  <c r="T618" i="18"/>
  <c r="R619" i="18"/>
  <c r="S619" i="18"/>
  <c r="T619" i="18"/>
  <c r="R620" i="18"/>
  <c r="S620" i="18"/>
  <c r="T620" i="18"/>
  <c r="R621" i="18"/>
  <c r="S621" i="18"/>
  <c r="T621" i="18"/>
  <c r="R622" i="18"/>
  <c r="S622" i="18"/>
  <c r="T622" i="18"/>
  <c r="R623" i="18"/>
  <c r="S623" i="18"/>
  <c r="T623" i="18"/>
  <c r="R624" i="18"/>
  <c r="S624" i="18"/>
  <c r="T624" i="18"/>
  <c r="R625" i="18"/>
  <c r="S625" i="18"/>
  <c r="T625" i="18"/>
  <c r="R626" i="18"/>
  <c r="S626" i="18"/>
  <c r="T626" i="18"/>
  <c r="R627" i="18"/>
  <c r="S627" i="18"/>
  <c r="T627" i="18"/>
  <c r="R628" i="18"/>
  <c r="S628" i="18"/>
  <c r="T628" i="18"/>
  <c r="R629" i="18"/>
  <c r="S629" i="18"/>
  <c r="T629" i="18"/>
  <c r="R630" i="18"/>
  <c r="S630" i="18"/>
  <c r="T630" i="18"/>
  <c r="R631" i="18"/>
  <c r="S631" i="18"/>
  <c r="T631" i="18"/>
  <c r="R632" i="18"/>
  <c r="S632" i="18"/>
  <c r="T632" i="18"/>
  <c r="R633" i="18"/>
  <c r="S633" i="18"/>
  <c r="T633" i="18"/>
  <c r="R634" i="18"/>
  <c r="S634" i="18"/>
  <c r="T634" i="18"/>
  <c r="R635" i="18"/>
  <c r="S635" i="18"/>
  <c r="T635" i="18"/>
  <c r="R636" i="18"/>
  <c r="S636" i="18"/>
  <c r="T636" i="18"/>
  <c r="R637" i="18"/>
  <c r="S637" i="18"/>
  <c r="T637" i="18"/>
  <c r="R638" i="18"/>
  <c r="S638" i="18"/>
  <c r="T638" i="18"/>
  <c r="R639" i="18"/>
  <c r="S639" i="18"/>
  <c r="T639" i="18"/>
  <c r="R640" i="18"/>
  <c r="S640" i="18"/>
  <c r="T640" i="18"/>
  <c r="R641" i="18"/>
  <c r="S641" i="18"/>
  <c r="T641" i="18"/>
  <c r="R642" i="18"/>
  <c r="S642" i="18"/>
  <c r="T642" i="18"/>
  <c r="R643" i="18"/>
  <c r="S643" i="18"/>
  <c r="T643" i="18"/>
  <c r="R644" i="18"/>
  <c r="S644" i="18"/>
  <c r="T644" i="18"/>
  <c r="R645" i="18"/>
  <c r="S645" i="18"/>
  <c r="T645" i="18"/>
  <c r="R646" i="18"/>
  <c r="S646" i="18"/>
  <c r="T646" i="18"/>
  <c r="R647" i="18"/>
  <c r="S647" i="18"/>
  <c r="T647" i="18"/>
  <c r="R648" i="18"/>
  <c r="S648" i="18"/>
  <c r="T648" i="18"/>
  <c r="R649" i="18"/>
  <c r="S649" i="18"/>
  <c r="T649" i="18"/>
  <c r="R650" i="18"/>
  <c r="S650" i="18"/>
  <c r="T650" i="18"/>
  <c r="R651" i="18"/>
  <c r="S651" i="18"/>
  <c r="T651" i="18"/>
  <c r="R652" i="18"/>
  <c r="S652" i="18"/>
  <c r="T652" i="18"/>
  <c r="R653" i="18"/>
  <c r="S653" i="18"/>
  <c r="T653" i="18"/>
  <c r="R654" i="18"/>
  <c r="S654" i="18"/>
  <c r="T654" i="18"/>
  <c r="R655" i="18"/>
  <c r="S655" i="18"/>
  <c r="T655" i="18"/>
  <c r="R656" i="18"/>
  <c r="S656" i="18"/>
  <c r="T656" i="18"/>
  <c r="R657" i="18"/>
  <c r="S657" i="18"/>
  <c r="T657" i="18"/>
  <c r="R658" i="18"/>
  <c r="S658" i="18"/>
  <c r="T658" i="18"/>
  <c r="R659" i="18"/>
  <c r="S659" i="18"/>
  <c r="T659" i="18"/>
  <c r="R660" i="18"/>
  <c r="S660" i="18"/>
  <c r="T660" i="18"/>
  <c r="R661" i="18"/>
  <c r="S661" i="18"/>
  <c r="T661" i="18"/>
  <c r="R662" i="18"/>
  <c r="S662" i="18"/>
  <c r="T662" i="18"/>
  <c r="R663" i="18"/>
  <c r="S663" i="18"/>
  <c r="T663" i="18"/>
  <c r="R664" i="18"/>
  <c r="S664" i="18"/>
  <c r="T664" i="18"/>
  <c r="R665" i="18"/>
  <c r="S665" i="18"/>
  <c r="T665" i="18"/>
  <c r="R666" i="18"/>
  <c r="S666" i="18"/>
  <c r="T666" i="18"/>
  <c r="R667" i="18"/>
  <c r="S667" i="18"/>
  <c r="T667" i="18"/>
  <c r="R668" i="18"/>
  <c r="S668" i="18"/>
  <c r="T668" i="18"/>
  <c r="R669" i="18"/>
  <c r="S669" i="18"/>
  <c r="T669" i="18"/>
  <c r="R670" i="18"/>
  <c r="S670" i="18"/>
  <c r="T670" i="18"/>
  <c r="R671" i="18"/>
  <c r="S671" i="18"/>
  <c r="T671" i="18"/>
  <c r="R672" i="18"/>
  <c r="S672" i="18"/>
  <c r="T672" i="18"/>
  <c r="R673" i="18"/>
  <c r="S673" i="18"/>
  <c r="T673" i="18"/>
  <c r="R674" i="18"/>
  <c r="S674" i="18"/>
  <c r="T674" i="18"/>
  <c r="R675" i="18"/>
  <c r="S675" i="18"/>
  <c r="T675" i="18"/>
  <c r="R676" i="18"/>
  <c r="S676" i="18"/>
  <c r="T676" i="18"/>
  <c r="R677" i="18"/>
  <c r="S677" i="18"/>
  <c r="T677" i="18"/>
  <c r="R678" i="18"/>
  <c r="S678" i="18"/>
  <c r="T678" i="18"/>
  <c r="R679" i="18"/>
  <c r="S679" i="18"/>
  <c r="T679" i="18"/>
  <c r="R680" i="18"/>
  <c r="S680" i="18"/>
  <c r="T680" i="18"/>
  <c r="R681" i="18"/>
  <c r="S681" i="18"/>
  <c r="T681" i="18"/>
  <c r="R682" i="18"/>
  <c r="S682" i="18"/>
  <c r="T682" i="18"/>
  <c r="R683" i="18"/>
  <c r="S683" i="18"/>
  <c r="T683" i="18"/>
  <c r="R684" i="18"/>
  <c r="S684" i="18"/>
  <c r="T684" i="18"/>
  <c r="R685" i="18"/>
  <c r="S685" i="18"/>
  <c r="T685" i="18"/>
  <c r="R686" i="18"/>
  <c r="S686" i="18"/>
  <c r="T686" i="18"/>
  <c r="R687" i="18"/>
  <c r="S687" i="18"/>
  <c r="T687" i="18"/>
  <c r="R688" i="18"/>
  <c r="S688" i="18"/>
  <c r="T688" i="18"/>
  <c r="R689" i="18"/>
  <c r="S689" i="18"/>
  <c r="T689" i="18"/>
  <c r="R690" i="18"/>
  <c r="S690" i="18"/>
  <c r="T690" i="18"/>
  <c r="R691" i="18"/>
  <c r="S691" i="18"/>
  <c r="T691" i="18"/>
  <c r="R692" i="18"/>
  <c r="S692" i="18"/>
  <c r="T692" i="18"/>
  <c r="R693" i="18"/>
  <c r="S693" i="18"/>
  <c r="T693" i="18"/>
  <c r="R694" i="18"/>
  <c r="S694" i="18"/>
  <c r="T694" i="18"/>
  <c r="R695" i="18"/>
  <c r="S695" i="18"/>
  <c r="T695" i="18"/>
  <c r="R696" i="18"/>
  <c r="S696" i="18"/>
  <c r="T696" i="18"/>
  <c r="R697" i="18"/>
  <c r="S697" i="18"/>
  <c r="T697" i="18"/>
  <c r="R698" i="18"/>
  <c r="S698" i="18"/>
  <c r="T698" i="18"/>
  <c r="R699" i="18"/>
  <c r="S699" i="18"/>
  <c r="T699" i="18"/>
  <c r="R700" i="18"/>
  <c r="S700" i="18"/>
  <c r="T700" i="18"/>
  <c r="R701" i="18"/>
  <c r="S701" i="18"/>
  <c r="T701" i="18"/>
  <c r="R702" i="18"/>
  <c r="S702" i="18"/>
  <c r="T702" i="18"/>
  <c r="R703" i="18"/>
  <c r="S703" i="18"/>
  <c r="T703" i="18"/>
  <c r="R704" i="18"/>
  <c r="S704" i="18"/>
  <c r="T704" i="18"/>
  <c r="R705" i="18"/>
  <c r="S705" i="18"/>
  <c r="T705" i="18"/>
  <c r="R706" i="18"/>
  <c r="S706" i="18"/>
  <c r="T706" i="18"/>
  <c r="R707" i="18"/>
  <c r="S707" i="18"/>
  <c r="T707" i="18"/>
  <c r="R708" i="18"/>
  <c r="S708" i="18"/>
  <c r="T708" i="18"/>
  <c r="R709" i="18"/>
  <c r="S709" i="18"/>
  <c r="T709" i="18"/>
  <c r="R710" i="18"/>
  <c r="S710" i="18"/>
  <c r="T710" i="18"/>
  <c r="R711" i="18"/>
  <c r="S711" i="18"/>
  <c r="T711" i="18"/>
  <c r="R712" i="18"/>
  <c r="S712" i="18"/>
  <c r="T712" i="18"/>
  <c r="R713" i="18"/>
  <c r="S713" i="18"/>
  <c r="T713" i="18"/>
  <c r="R714" i="18"/>
  <c r="S714" i="18"/>
  <c r="T714" i="18"/>
  <c r="R715" i="18"/>
  <c r="S715" i="18"/>
  <c r="T715" i="18"/>
  <c r="R716" i="18"/>
  <c r="S716" i="18"/>
  <c r="T716" i="18"/>
  <c r="R717" i="18"/>
  <c r="S717" i="18"/>
  <c r="T717" i="18"/>
  <c r="R718" i="18"/>
  <c r="S718" i="18"/>
  <c r="T718" i="18"/>
  <c r="R719" i="18"/>
  <c r="S719" i="18"/>
  <c r="T719" i="18"/>
  <c r="R720" i="18"/>
  <c r="S720" i="18"/>
  <c r="T720" i="18"/>
  <c r="R721" i="18"/>
  <c r="S721" i="18"/>
  <c r="T721" i="18"/>
  <c r="R722" i="18"/>
  <c r="S722" i="18"/>
  <c r="T722" i="18"/>
  <c r="R723" i="18"/>
  <c r="S723" i="18"/>
  <c r="T723" i="18"/>
  <c r="R724" i="18"/>
  <c r="S724" i="18"/>
  <c r="T724" i="18"/>
  <c r="R725" i="18"/>
  <c r="S725" i="18"/>
  <c r="T725" i="18"/>
  <c r="R726" i="18"/>
  <c r="S726" i="18"/>
  <c r="T726" i="18"/>
  <c r="R727" i="18"/>
  <c r="S727" i="18"/>
  <c r="T727" i="18"/>
  <c r="R728" i="18"/>
  <c r="S728" i="18"/>
  <c r="T728" i="18"/>
  <c r="R729" i="18"/>
  <c r="S729" i="18"/>
  <c r="T729" i="18"/>
  <c r="R730" i="18"/>
  <c r="S730" i="18"/>
  <c r="T730" i="18"/>
  <c r="R731" i="18"/>
  <c r="S731" i="18"/>
  <c r="T731" i="18"/>
  <c r="R732" i="18"/>
  <c r="S732" i="18"/>
  <c r="T732" i="18"/>
  <c r="R733" i="18"/>
  <c r="S733" i="18"/>
  <c r="T733" i="18"/>
  <c r="R734" i="18"/>
  <c r="S734" i="18"/>
  <c r="T734" i="18"/>
  <c r="R735" i="18"/>
  <c r="S735" i="18"/>
  <c r="T735" i="18"/>
  <c r="R736" i="18"/>
  <c r="S736" i="18"/>
  <c r="T736" i="18"/>
  <c r="R737" i="18"/>
  <c r="S737" i="18"/>
  <c r="T737" i="18"/>
  <c r="R738" i="18"/>
  <c r="S738" i="18"/>
  <c r="T738" i="18"/>
  <c r="R739" i="18"/>
  <c r="S739" i="18"/>
  <c r="T739" i="18"/>
  <c r="R740" i="18"/>
  <c r="S740" i="18"/>
  <c r="T740" i="18"/>
  <c r="R741" i="18"/>
  <c r="S741" i="18"/>
  <c r="T741" i="18"/>
  <c r="R742" i="18"/>
  <c r="S742" i="18"/>
  <c r="T742" i="18"/>
  <c r="R743" i="18"/>
  <c r="S743" i="18"/>
  <c r="T743" i="18"/>
  <c r="R744" i="18"/>
  <c r="S744" i="18"/>
  <c r="T744" i="18"/>
  <c r="R745" i="18"/>
  <c r="S745" i="18"/>
  <c r="T745" i="18"/>
  <c r="R746" i="18"/>
  <c r="S746" i="18"/>
  <c r="T746" i="18"/>
  <c r="R747" i="18"/>
  <c r="S747" i="18"/>
  <c r="T747" i="18"/>
  <c r="R748" i="18"/>
  <c r="S748" i="18"/>
  <c r="T748" i="18"/>
  <c r="R749" i="18"/>
  <c r="S749" i="18"/>
  <c r="T749" i="18"/>
  <c r="R750" i="18"/>
  <c r="S750" i="18"/>
  <c r="T750" i="18"/>
  <c r="R751" i="18"/>
  <c r="S751" i="18"/>
  <c r="T751" i="18"/>
  <c r="R752" i="18"/>
  <c r="S752" i="18"/>
  <c r="T752" i="18"/>
  <c r="R753" i="18"/>
  <c r="S753" i="18"/>
  <c r="T753" i="18"/>
  <c r="R754" i="18"/>
  <c r="S754" i="18"/>
  <c r="T754" i="18"/>
  <c r="R755" i="18"/>
  <c r="S755" i="18"/>
  <c r="T755" i="18"/>
  <c r="R756" i="18"/>
  <c r="S756" i="18"/>
  <c r="T756" i="18"/>
  <c r="R757" i="18"/>
  <c r="S757" i="18"/>
  <c r="T757" i="18"/>
  <c r="R758" i="18"/>
  <c r="S758" i="18"/>
  <c r="T758" i="18"/>
  <c r="R759" i="18"/>
  <c r="S759" i="18"/>
  <c r="T759" i="18"/>
  <c r="R760" i="18"/>
  <c r="S760" i="18"/>
  <c r="T760" i="18"/>
  <c r="R761" i="18"/>
  <c r="S761" i="18"/>
  <c r="T761" i="18"/>
  <c r="R762" i="18"/>
  <c r="S762" i="18"/>
  <c r="T762" i="18"/>
  <c r="R763" i="18"/>
  <c r="S763" i="18"/>
  <c r="T763" i="18"/>
  <c r="R764" i="18"/>
  <c r="S764" i="18"/>
  <c r="T764" i="18"/>
  <c r="R765" i="18"/>
  <c r="S765" i="18"/>
  <c r="T765" i="18"/>
  <c r="R766" i="18"/>
  <c r="S766" i="18"/>
  <c r="T766" i="18"/>
  <c r="R767" i="18"/>
  <c r="S767" i="18"/>
  <c r="T767" i="18"/>
  <c r="R768" i="18"/>
  <c r="S768" i="18"/>
  <c r="T768" i="18"/>
  <c r="R769" i="18"/>
  <c r="S769" i="18"/>
  <c r="T769" i="18"/>
  <c r="R770" i="18"/>
  <c r="S770" i="18"/>
  <c r="T770" i="18"/>
  <c r="R771" i="18"/>
  <c r="S771" i="18"/>
  <c r="T771" i="18"/>
  <c r="R772" i="18"/>
  <c r="S772" i="18"/>
  <c r="T772" i="18"/>
  <c r="R773" i="18"/>
  <c r="S773" i="18"/>
  <c r="T773" i="18"/>
  <c r="R774" i="18"/>
  <c r="S774" i="18"/>
  <c r="T774" i="18"/>
  <c r="R775" i="18"/>
  <c r="S775" i="18"/>
  <c r="T775" i="18"/>
  <c r="R776" i="18"/>
  <c r="S776" i="18"/>
  <c r="T776" i="18"/>
  <c r="R777" i="18"/>
  <c r="S777" i="18"/>
  <c r="T777" i="18"/>
  <c r="R778" i="18"/>
  <c r="S778" i="18"/>
  <c r="T778" i="18"/>
  <c r="R779" i="18"/>
  <c r="S779" i="18"/>
  <c r="T779" i="18"/>
  <c r="R780" i="18"/>
  <c r="S780" i="18"/>
  <c r="T780" i="18"/>
  <c r="R781" i="18"/>
  <c r="S781" i="18"/>
  <c r="T781" i="18"/>
  <c r="R782" i="18"/>
  <c r="S782" i="18"/>
  <c r="T782" i="18"/>
  <c r="R783" i="18"/>
  <c r="S783" i="18"/>
  <c r="T783" i="18"/>
  <c r="R784" i="18"/>
  <c r="S784" i="18"/>
  <c r="T784" i="18"/>
  <c r="R785" i="18"/>
  <c r="S785" i="18"/>
  <c r="T785" i="18"/>
  <c r="R786" i="18"/>
  <c r="S786" i="18"/>
  <c r="T786" i="18"/>
  <c r="R787" i="18"/>
  <c r="S787" i="18"/>
  <c r="T787" i="18"/>
  <c r="R788" i="18"/>
  <c r="S788" i="18"/>
  <c r="T788" i="18"/>
  <c r="R789" i="18"/>
  <c r="S789" i="18"/>
  <c r="T789" i="18"/>
  <c r="R790" i="18"/>
  <c r="S790" i="18"/>
  <c r="T790" i="18"/>
  <c r="R791" i="18"/>
  <c r="S791" i="18"/>
  <c r="T791" i="18"/>
  <c r="R792" i="18"/>
  <c r="S792" i="18"/>
  <c r="T792" i="18"/>
  <c r="R793" i="18"/>
  <c r="S793" i="18"/>
  <c r="T793" i="18"/>
  <c r="R794" i="18"/>
  <c r="S794" i="18"/>
  <c r="T794" i="18"/>
  <c r="R795" i="18"/>
  <c r="S795" i="18"/>
  <c r="T795" i="18"/>
  <c r="R796" i="18"/>
  <c r="S796" i="18"/>
  <c r="T796" i="18"/>
  <c r="R797" i="18"/>
  <c r="S797" i="18"/>
  <c r="T797" i="18"/>
  <c r="R798" i="18"/>
  <c r="S798" i="18"/>
  <c r="T798" i="18"/>
  <c r="R799" i="18"/>
  <c r="S799" i="18"/>
  <c r="T799" i="18"/>
  <c r="R800" i="18"/>
  <c r="S800" i="18"/>
  <c r="T800" i="18"/>
  <c r="R801" i="18"/>
  <c r="S801" i="18"/>
  <c r="T801" i="18"/>
  <c r="R802" i="18"/>
  <c r="S802" i="18"/>
  <c r="T802" i="18"/>
  <c r="R803" i="18"/>
  <c r="S803" i="18"/>
  <c r="T803" i="18"/>
  <c r="R804" i="18"/>
  <c r="S804" i="18"/>
  <c r="T804" i="18"/>
  <c r="R805" i="18"/>
  <c r="S805" i="18"/>
  <c r="T805" i="18"/>
  <c r="R806" i="18"/>
  <c r="S806" i="18"/>
  <c r="T806" i="18"/>
  <c r="R807" i="18"/>
  <c r="S807" i="18"/>
  <c r="T807" i="18"/>
  <c r="R808" i="18"/>
  <c r="S808" i="18"/>
  <c r="T808" i="18"/>
  <c r="R809" i="18"/>
  <c r="S809" i="18"/>
  <c r="T809" i="18"/>
  <c r="R810" i="18"/>
  <c r="S810" i="18"/>
  <c r="T810" i="18"/>
  <c r="R811" i="18"/>
  <c r="S811" i="18"/>
  <c r="T811" i="18"/>
  <c r="R812" i="18"/>
  <c r="S812" i="18"/>
  <c r="T812" i="18"/>
  <c r="R813" i="18"/>
  <c r="S813" i="18"/>
  <c r="T813" i="18"/>
  <c r="R814" i="18"/>
  <c r="S814" i="18"/>
  <c r="T814" i="18"/>
  <c r="R815" i="18"/>
  <c r="S815" i="18"/>
  <c r="T815" i="18"/>
  <c r="R816" i="18"/>
  <c r="S816" i="18"/>
  <c r="T816" i="18"/>
  <c r="R817" i="18"/>
  <c r="S817" i="18"/>
  <c r="T817" i="18"/>
  <c r="R818" i="18"/>
  <c r="S818" i="18"/>
  <c r="T818" i="18"/>
  <c r="R819" i="18"/>
  <c r="S819" i="18"/>
  <c r="T819" i="18"/>
  <c r="R820" i="18"/>
  <c r="S820" i="18"/>
  <c r="T820" i="18"/>
  <c r="R821" i="18"/>
  <c r="S821" i="18"/>
  <c r="T821" i="18"/>
  <c r="R822" i="18"/>
  <c r="S822" i="18"/>
  <c r="T822" i="18"/>
  <c r="R823" i="18"/>
  <c r="S823" i="18"/>
  <c r="T823" i="18"/>
  <c r="R824" i="18"/>
  <c r="S824" i="18"/>
  <c r="T824" i="18"/>
  <c r="R825" i="18"/>
  <c r="S825" i="18"/>
  <c r="T825" i="18"/>
  <c r="R826" i="18"/>
  <c r="S826" i="18"/>
  <c r="T826" i="18"/>
  <c r="R827" i="18"/>
  <c r="S827" i="18"/>
  <c r="T827" i="18"/>
  <c r="R828" i="18"/>
  <c r="S828" i="18"/>
  <c r="T828" i="18"/>
  <c r="R829" i="18"/>
  <c r="S829" i="18"/>
  <c r="T829" i="18"/>
  <c r="R830" i="18"/>
  <c r="S830" i="18"/>
  <c r="T830" i="18"/>
  <c r="R831" i="18"/>
  <c r="S831" i="18"/>
  <c r="T831" i="18"/>
  <c r="R832" i="18"/>
  <c r="S832" i="18"/>
  <c r="T832" i="18"/>
  <c r="R833" i="18"/>
  <c r="S833" i="18"/>
  <c r="T833" i="18"/>
  <c r="R834" i="18"/>
  <c r="S834" i="18"/>
  <c r="T834" i="18"/>
  <c r="R835" i="18"/>
  <c r="S835" i="18"/>
  <c r="T835" i="18"/>
  <c r="R836" i="18"/>
  <c r="S836" i="18"/>
  <c r="T836" i="18"/>
  <c r="R837" i="18"/>
  <c r="S837" i="18"/>
  <c r="T837" i="18"/>
  <c r="R838" i="18"/>
  <c r="S838" i="18"/>
  <c r="T838" i="18"/>
  <c r="R839" i="18"/>
  <c r="S839" i="18"/>
  <c r="T839" i="18"/>
  <c r="R840" i="18"/>
  <c r="S840" i="18"/>
  <c r="T840" i="18"/>
  <c r="R841" i="18"/>
  <c r="S841" i="18"/>
  <c r="T841" i="18"/>
  <c r="R842" i="18"/>
  <c r="S842" i="18"/>
  <c r="T842" i="18"/>
  <c r="R843" i="18"/>
  <c r="S843" i="18"/>
  <c r="T843" i="18"/>
  <c r="R844" i="18"/>
  <c r="S844" i="18"/>
  <c r="T844" i="18"/>
  <c r="R358" i="18"/>
  <c r="S358" i="18"/>
  <c r="T358" i="18"/>
  <c r="AD100" i="18"/>
  <c r="A100" i="18" s="1"/>
  <c r="AD101" i="18"/>
  <c r="AD102" i="18"/>
  <c r="A102" i="18" s="1"/>
  <c r="AD103" i="18"/>
  <c r="A103" i="18" s="1"/>
  <c r="AD104" i="18"/>
  <c r="A104" i="18" s="1"/>
  <c r="AD105" i="18"/>
  <c r="A105" i="18" s="1"/>
  <c r="AD106" i="18"/>
  <c r="A106" i="18" s="1"/>
  <c r="AD107" i="18"/>
  <c r="A107" i="18" s="1"/>
  <c r="AD108" i="18"/>
  <c r="A108" i="18" s="1"/>
  <c r="AD109" i="18"/>
  <c r="AD110" i="18"/>
  <c r="A110" i="18" s="1"/>
  <c r="AD111" i="18"/>
  <c r="A111" i="18" s="1"/>
  <c r="AD112" i="18"/>
  <c r="AD113" i="18"/>
  <c r="A113" i="18" s="1"/>
  <c r="AD114" i="18"/>
  <c r="A114" i="18" s="1"/>
  <c r="AD115" i="18"/>
  <c r="A115" i="18" s="1"/>
  <c r="AD116" i="18"/>
  <c r="A116" i="18" s="1"/>
  <c r="AD117" i="18"/>
  <c r="AD118" i="18"/>
  <c r="A118" i="18" s="1"/>
  <c r="AD119" i="18"/>
  <c r="A119" i="18" s="1"/>
  <c r="AD120" i="18"/>
  <c r="A120" i="18" s="1"/>
  <c r="AD121" i="18"/>
  <c r="A121" i="18" s="1"/>
  <c r="AD122" i="18"/>
  <c r="A122" i="18" s="1"/>
  <c r="AD123" i="18"/>
  <c r="AD124" i="18"/>
  <c r="A124" i="18" s="1"/>
  <c r="AD125" i="18"/>
  <c r="AD126" i="18"/>
  <c r="A126" i="18" s="1"/>
  <c r="AD127" i="18"/>
  <c r="A127" i="18" s="1"/>
  <c r="AD128" i="18"/>
  <c r="A128" i="18" s="1"/>
  <c r="AD129" i="18"/>
  <c r="A129" i="18" s="1"/>
  <c r="AD130" i="18"/>
  <c r="A130" i="18" s="1"/>
  <c r="AD131" i="18"/>
  <c r="A131" i="18" s="1"/>
  <c r="AD132" i="18"/>
  <c r="A132" i="18" s="1"/>
  <c r="AD133" i="18"/>
  <c r="AD134" i="18"/>
  <c r="A134" i="18" s="1"/>
  <c r="AD135" i="18"/>
  <c r="A135" i="18" s="1"/>
  <c r="AD136" i="18"/>
  <c r="A136" i="18" s="1"/>
  <c r="AD137" i="18"/>
  <c r="A137" i="18" s="1"/>
  <c r="AD138" i="18"/>
  <c r="A138" i="18" s="1"/>
  <c r="AD139" i="18"/>
  <c r="A139" i="18" s="1"/>
  <c r="AD140" i="18"/>
  <c r="A140" i="18" s="1"/>
  <c r="AD141" i="18"/>
  <c r="AD142" i="18"/>
  <c r="A142" i="18" s="1"/>
  <c r="AD143" i="18"/>
  <c r="A143" i="18" s="1"/>
  <c r="AD144" i="18"/>
  <c r="A144" i="18" s="1"/>
  <c r="AD145" i="18"/>
  <c r="A145" i="18" s="1"/>
  <c r="AD146" i="18"/>
  <c r="A146" i="18" s="1"/>
  <c r="AD147" i="18"/>
  <c r="A147" i="18" s="1"/>
  <c r="AD148" i="18"/>
  <c r="A148" i="18" s="1"/>
  <c r="AD149" i="18"/>
  <c r="AD150" i="18"/>
  <c r="A150" i="18" s="1"/>
  <c r="AD151" i="18"/>
  <c r="A151" i="18" s="1"/>
  <c r="AD152" i="18"/>
  <c r="AD153" i="18"/>
  <c r="A153" i="18" s="1"/>
  <c r="AD154" i="18"/>
  <c r="A154" i="18" s="1"/>
  <c r="AD155" i="18"/>
  <c r="A155" i="18" s="1"/>
  <c r="AD156" i="18"/>
  <c r="AD157" i="18"/>
  <c r="AD158" i="18"/>
  <c r="AD159" i="18"/>
  <c r="AD160" i="18"/>
  <c r="AD161" i="18"/>
  <c r="AD162" i="18"/>
  <c r="AD163" i="18"/>
  <c r="AD164" i="18"/>
  <c r="AD165" i="18"/>
  <c r="AD166" i="18"/>
  <c r="AD167" i="18"/>
  <c r="AD168" i="18"/>
  <c r="AD169" i="18"/>
  <c r="AD170" i="18"/>
  <c r="AD171" i="18"/>
  <c r="AD172" i="18"/>
  <c r="AD173" i="18"/>
  <c r="AD174" i="18"/>
  <c r="AD175" i="18"/>
  <c r="AD176" i="18"/>
  <c r="AD177" i="18"/>
  <c r="AD178" i="18"/>
  <c r="AD179" i="18"/>
  <c r="AD180" i="18"/>
  <c r="AD181" i="18"/>
  <c r="AD182" i="18"/>
  <c r="AD183" i="18"/>
  <c r="AD184" i="18"/>
  <c r="AD185" i="18"/>
  <c r="AD186" i="18"/>
  <c r="AD187" i="18"/>
  <c r="AD188" i="18"/>
  <c r="AD189" i="18"/>
  <c r="AD190" i="18"/>
  <c r="AD191" i="18"/>
  <c r="AD192" i="18"/>
  <c r="AD193" i="18"/>
  <c r="AD194" i="18"/>
  <c r="AD195" i="18"/>
  <c r="AD196" i="18"/>
  <c r="AD197" i="18"/>
  <c r="AD198" i="18"/>
  <c r="AD199" i="18"/>
  <c r="AD200" i="18"/>
  <c r="AD201" i="18"/>
  <c r="AD202" i="18"/>
  <c r="AD203" i="18"/>
  <c r="AD204" i="18"/>
  <c r="AD205" i="18"/>
  <c r="AD206" i="18"/>
  <c r="AD207" i="18"/>
  <c r="AD208" i="18"/>
  <c r="AD209" i="18"/>
  <c r="AD210" i="18"/>
  <c r="AD211" i="18"/>
  <c r="AD212" i="18"/>
  <c r="AD213" i="18"/>
  <c r="AD214" i="18"/>
  <c r="AD215" i="18"/>
  <c r="AD216" i="18"/>
  <c r="AD217" i="18"/>
  <c r="AD218" i="18"/>
  <c r="AD219" i="18"/>
  <c r="AD220" i="18"/>
  <c r="AD221" i="18"/>
  <c r="AD222" i="18"/>
  <c r="AD223" i="18"/>
  <c r="AD224" i="18"/>
  <c r="AD225" i="18"/>
  <c r="AD226" i="18"/>
  <c r="AD227" i="18"/>
  <c r="AD228" i="18"/>
  <c r="AD229" i="18"/>
  <c r="AD230" i="18"/>
  <c r="AD231" i="18"/>
  <c r="AD232" i="18"/>
  <c r="AD233" i="18"/>
  <c r="AD234" i="18"/>
  <c r="AD235" i="18"/>
  <c r="AD236" i="18"/>
  <c r="AD237" i="18"/>
  <c r="AD238" i="18"/>
  <c r="AD239" i="18"/>
  <c r="AD240" i="18"/>
  <c r="AD241" i="18"/>
  <c r="AD242" i="18"/>
  <c r="AD243" i="18"/>
  <c r="AD244" i="18"/>
  <c r="AD245" i="18"/>
  <c r="AD246" i="18"/>
  <c r="AD247" i="18"/>
  <c r="AD248" i="18"/>
  <c r="AD249" i="18"/>
  <c r="AD250" i="18"/>
  <c r="AD251" i="18"/>
  <c r="AD252" i="18"/>
  <c r="AD253" i="18"/>
  <c r="AD254" i="18"/>
  <c r="AD255" i="18"/>
  <c r="AD256" i="18"/>
  <c r="AD257" i="18"/>
  <c r="AD258" i="18"/>
  <c r="AD259" i="18"/>
  <c r="AD260" i="18"/>
  <c r="AD261" i="18"/>
  <c r="AD262" i="18"/>
  <c r="AD263" i="18"/>
  <c r="AD264" i="18"/>
  <c r="AD265" i="18"/>
  <c r="AD266" i="18"/>
  <c r="AD267" i="18"/>
  <c r="AD268" i="18"/>
  <c r="AD269" i="18"/>
  <c r="AD270" i="18"/>
  <c r="AD271" i="18"/>
  <c r="AD272" i="18"/>
  <c r="AD273" i="18"/>
  <c r="AD274" i="18"/>
  <c r="AD275" i="18"/>
  <c r="AD276" i="18"/>
  <c r="AD277" i="18"/>
  <c r="AD278" i="18"/>
  <c r="AD279" i="18"/>
  <c r="AD280" i="18"/>
  <c r="AD281" i="18"/>
  <c r="AD282" i="18"/>
  <c r="AD283" i="18"/>
  <c r="AD284" i="18"/>
  <c r="AD285" i="18"/>
  <c r="AD286" i="18"/>
  <c r="AD287" i="18"/>
  <c r="AD288" i="18"/>
  <c r="AD289" i="18"/>
  <c r="AD290" i="18"/>
  <c r="AD291" i="18"/>
  <c r="AD292" i="18"/>
  <c r="AD293" i="18"/>
  <c r="AD294" i="18"/>
  <c r="AD295" i="18"/>
  <c r="AD296" i="18"/>
  <c r="AD297" i="18"/>
  <c r="AD298" i="18"/>
  <c r="AD299" i="18"/>
  <c r="AD300" i="18"/>
  <c r="AD301" i="18"/>
  <c r="AD302" i="18"/>
  <c r="AD303" i="18"/>
  <c r="AD304" i="18"/>
  <c r="AD305" i="18"/>
  <c r="AD306" i="18"/>
  <c r="AD307" i="18"/>
  <c r="AD308" i="18"/>
  <c r="AD309" i="18"/>
  <c r="AD310" i="18"/>
  <c r="AD311" i="18"/>
  <c r="AD312" i="18"/>
  <c r="AD313" i="18"/>
  <c r="AD314" i="18"/>
  <c r="AD315" i="18"/>
  <c r="AD316" i="18"/>
  <c r="AD317" i="18"/>
  <c r="AD318" i="18"/>
  <c r="AD319" i="18"/>
  <c r="AD320" i="18"/>
  <c r="AD321" i="18"/>
  <c r="AD322" i="18"/>
  <c r="AD323" i="18"/>
  <c r="AD324" i="18"/>
  <c r="AD325" i="18"/>
  <c r="AD326" i="18"/>
  <c r="AD327" i="18"/>
  <c r="AD328" i="18"/>
  <c r="AD329" i="18"/>
  <c r="AD330" i="18"/>
  <c r="AD331" i="18"/>
  <c r="AD332" i="18"/>
  <c r="AD333" i="18"/>
  <c r="AD334" i="18"/>
  <c r="AD335" i="18"/>
  <c r="AD336" i="18"/>
  <c r="AD337" i="18"/>
  <c r="AD338" i="18"/>
  <c r="AD339" i="18"/>
  <c r="AD340" i="18"/>
  <c r="AD341" i="18"/>
  <c r="AD342" i="18"/>
  <c r="AD343" i="18"/>
  <c r="AD344" i="18"/>
  <c r="AD345" i="18"/>
  <c r="AD346" i="18"/>
  <c r="AD347" i="18"/>
  <c r="AD348" i="18"/>
  <c r="AD349" i="18"/>
  <c r="AD350" i="18"/>
  <c r="AD351" i="18"/>
  <c r="AD352" i="18"/>
  <c r="AD353" i="18"/>
  <c r="AD354" i="18"/>
  <c r="AD355" i="18"/>
  <c r="AD356" i="18"/>
  <c r="AD357" i="18"/>
  <c r="AD358" i="18"/>
  <c r="A358" i="18" s="1"/>
  <c r="AD359" i="18"/>
  <c r="A359" i="18" s="1"/>
  <c r="AD360" i="18"/>
  <c r="A360" i="18" s="1"/>
  <c r="AD361" i="18"/>
  <c r="A361" i="18" s="1"/>
  <c r="AD362" i="18"/>
  <c r="A362" i="18" s="1"/>
  <c r="AD363" i="18"/>
  <c r="A363" i="18" s="1"/>
  <c r="AD364" i="18"/>
  <c r="A364" i="18" s="1"/>
  <c r="AD365" i="18"/>
  <c r="A365" i="18" s="1"/>
  <c r="AD366" i="18"/>
  <c r="A366" i="18" s="1"/>
  <c r="AD367" i="18"/>
  <c r="A367" i="18" s="1"/>
  <c r="AD368" i="18"/>
  <c r="A368" i="18" s="1"/>
  <c r="AD369" i="18"/>
  <c r="A369" i="18" s="1"/>
  <c r="AD370" i="18"/>
  <c r="A370" i="18" s="1"/>
  <c r="AD371" i="18"/>
  <c r="A371" i="18" s="1"/>
  <c r="AD372" i="18"/>
  <c r="A372" i="18" s="1"/>
  <c r="AD373" i="18"/>
  <c r="A373" i="18" s="1"/>
  <c r="AD374" i="18"/>
  <c r="A374" i="18" s="1"/>
  <c r="AD375" i="18"/>
  <c r="A375" i="18" s="1"/>
  <c r="AD376" i="18"/>
  <c r="A376" i="18" s="1"/>
  <c r="AD377" i="18"/>
  <c r="A377" i="18" s="1"/>
  <c r="AD378" i="18"/>
  <c r="A378" i="18" s="1"/>
  <c r="AD379" i="18"/>
  <c r="A379" i="18" s="1"/>
  <c r="AD380" i="18"/>
  <c r="A380" i="18" s="1"/>
  <c r="AD381" i="18"/>
  <c r="A381" i="18" s="1"/>
  <c r="AD382" i="18"/>
  <c r="A382" i="18" s="1"/>
  <c r="AD383" i="18"/>
  <c r="A383" i="18" s="1"/>
  <c r="AD384" i="18"/>
  <c r="A384" i="18" s="1"/>
  <c r="AD385" i="18"/>
  <c r="A385" i="18" s="1"/>
  <c r="AD386" i="18"/>
  <c r="A386" i="18" s="1"/>
  <c r="AD387" i="18"/>
  <c r="A387" i="18" s="1"/>
  <c r="AD388" i="18"/>
  <c r="A388" i="18" s="1"/>
  <c r="AD389" i="18"/>
  <c r="A389" i="18" s="1"/>
  <c r="AD390" i="18"/>
  <c r="A390" i="18" s="1"/>
  <c r="AD391" i="18"/>
  <c r="A391" i="18" s="1"/>
  <c r="AD392" i="18"/>
  <c r="A392" i="18" s="1"/>
  <c r="AD393" i="18"/>
  <c r="A393" i="18" s="1"/>
  <c r="AD394" i="18"/>
  <c r="A394" i="18" s="1"/>
  <c r="AD395" i="18"/>
  <c r="A395" i="18" s="1"/>
  <c r="AD99" i="18"/>
  <c r="A99" i="18" s="1"/>
  <c r="AD98" i="18"/>
  <c r="A98" i="18" s="1"/>
  <c r="AE2" i="15"/>
  <c r="AF2" i="15"/>
  <c r="AE3" i="15"/>
  <c r="AF3" i="15"/>
  <c r="AE4" i="15"/>
  <c r="AF4" i="15"/>
  <c r="AE5" i="15"/>
  <c r="AF5" i="15"/>
  <c r="AE6" i="15"/>
  <c r="AF6" i="15"/>
  <c r="AE7" i="15"/>
  <c r="AF7" i="15"/>
  <c r="AE8" i="15"/>
  <c r="AF8" i="15"/>
  <c r="AE9" i="15"/>
  <c r="AF9" i="15"/>
  <c r="AE10" i="15"/>
  <c r="AF10" i="15"/>
  <c r="AE11" i="15"/>
  <c r="AF11" i="15"/>
  <c r="AE12" i="15"/>
  <c r="AF12" i="15"/>
  <c r="AE13" i="15"/>
  <c r="AF13" i="15"/>
  <c r="AE14" i="15"/>
  <c r="AF14" i="15"/>
  <c r="AE15" i="15"/>
  <c r="AF15" i="15"/>
  <c r="AE16" i="15"/>
  <c r="AF16" i="15"/>
  <c r="AE17" i="15"/>
  <c r="AF17" i="15"/>
  <c r="AE18" i="15"/>
  <c r="AF18" i="15"/>
  <c r="AE19" i="15"/>
  <c r="AF19" i="15"/>
  <c r="AE20" i="15"/>
  <c r="AF20" i="15"/>
  <c r="AE21" i="15"/>
  <c r="AF21" i="15"/>
  <c r="AE22" i="15"/>
  <c r="AF22" i="15"/>
  <c r="AE23" i="15"/>
  <c r="AF23" i="15"/>
  <c r="AE24" i="15"/>
  <c r="AF24" i="15"/>
  <c r="AE25" i="15"/>
  <c r="AF25" i="15"/>
  <c r="AE26" i="15"/>
  <c r="AF26" i="15"/>
  <c r="AE27" i="15"/>
  <c r="AF27" i="15"/>
  <c r="AE28" i="15"/>
  <c r="AF28" i="15"/>
  <c r="AE29" i="15"/>
  <c r="AF29" i="15"/>
  <c r="AE30" i="15"/>
  <c r="AF30" i="15"/>
  <c r="AE31" i="15"/>
  <c r="AF31" i="15"/>
  <c r="AE32" i="15"/>
  <c r="AF32" i="15"/>
  <c r="AE33" i="15"/>
  <c r="AF33" i="15"/>
  <c r="AE34" i="15"/>
  <c r="AF34" i="15"/>
  <c r="AE35" i="15"/>
  <c r="AF35" i="15"/>
  <c r="AE36" i="15"/>
  <c r="AF36" i="15"/>
  <c r="AE37" i="15"/>
  <c r="AF37" i="15"/>
  <c r="AE38" i="15"/>
  <c r="AF38" i="15"/>
  <c r="AE39" i="15"/>
  <c r="AF39" i="15"/>
  <c r="AE40" i="15"/>
  <c r="AF40" i="15"/>
  <c r="AE41" i="15"/>
  <c r="AF41" i="15"/>
  <c r="AE42" i="15"/>
  <c r="AF42" i="15"/>
  <c r="AE43" i="15"/>
  <c r="AF43" i="15"/>
  <c r="AE44" i="15"/>
  <c r="AF44" i="15"/>
  <c r="AE45" i="15"/>
  <c r="AF45" i="15"/>
  <c r="AE46" i="15"/>
  <c r="AF46" i="15"/>
  <c r="AE47" i="15"/>
  <c r="AF47" i="15"/>
  <c r="AE48" i="15"/>
  <c r="AF48" i="15"/>
  <c r="AE49" i="15"/>
  <c r="AF49" i="15"/>
  <c r="AE50" i="15"/>
  <c r="AF50" i="15"/>
  <c r="AE51" i="15"/>
  <c r="AF51" i="15"/>
  <c r="AE52" i="15"/>
  <c r="AF52" i="15"/>
  <c r="AE53" i="15"/>
  <c r="AF53" i="15"/>
  <c r="AE54" i="15"/>
  <c r="AF54" i="15"/>
  <c r="AE55" i="15"/>
  <c r="AF55" i="15"/>
  <c r="AE56" i="15"/>
  <c r="AF56" i="15"/>
  <c r="AE57" i="15"/>
  <c r="AF57" i="15"/>
  <c r="AE58" i="15"/>
  <c r="AF58" i="15"/>
  <c r="AE59" i="15"/>
  <c r="AF59" i="15"/>
  <c r="AE60" i="15"/>
  <c r="AF60" i="15"/>
  <c r="AE61" i="15"/>
  <c r="AF61" i="15"/>
  <c r="AE62" i="15"/>
  <c r="AF62" i="15"/>
  <c r="AE63" i="15"/>
  <c r="AF63" i="15"/>
  <c r="AE64" i="15"/>
  <c r="AF64" i="15"/>
  <c r="AE65" i="15"/>
  <c r="AF65" i="15"/>
  <c r="AE66" i="15"/>
  <c r="AF66" i="15"/>
  <c r="AE67" i="15"/>
  <c r="AF67" i="15"/>
  <c r="AE68" i="15"/>
  <c r="AF68" i="15"/>
  <c r="AE69" i="15"/>
  <c r="AF69" i="15"/>
  <c r="AE70" i="15"/>
  <c r="AF70" i="15"/>
  <c r="AE71" i="15"/>
  <c r="AF71" i="15"/>
  <c r="AE72" i="15"/>
  <c r="AF72" i="15"/>
  <c r="AE73" i="15"/>
  <c r="AF73" i="15"/>
  <c r="AE74" i="15"/>
  <c r="AF74" i="15"/>
  <c r="AE75" i="15"/>
  <c r="AF75" i="15"/>
  <c r="AE76" i="15"/>
  <c r="AF76" i="15"/>
  <c r="AE77" i="15"/>
  <c r="AF77" i="15"/>
  <c r="AE78" i="15"/>
  <c r="AF78" i="15"/>
  <c r="AE79" i="15"/>
  <c r="AF79" i="15"/>
  <c r="AE80" i="15"/>
  <c r="AF80" i="15"/>
  <c r="AE81" i="15"/>
  <c r="AF81" i="15"/>
  <c r="AE82" i="15"/>
  <c r="AF82" i="15"/>
  <c r="AE83" i="15"/>
  <c r="AF83" i="15"/>
  <c r="AE84" i="15"/>
  <c r="AF84" i="15"/>
  <c r="AE85" i="15"/>
  <c r="AF85" i="15"/>
  <c r="AE86" i="15"/>
  <c r="AF86" i="15"/>
  <c r="AE87" i="15"/>
  <c r="AF87" i="15"/>
  <c r="AE88" i="15"/>
  <c r="AF88" i="15"/>
  <c r="AE89" i="15"/>
  <c r="AF89" i="15"/>
  <c r="AE90" i="15"/>
  <c r="AF90" i="15"/>
  <c r="AE91" i="15"/>
  <c r="AF91" i="15"/>
  <c r="AE92" i="15"/>
  <c r="AF92" i="15"/>
  <c r="AE93" i="15"/>
  <c r="AF93" i="15"/>
  <c r="AE94" i="15"/>
  <c r="AF94" i="15"/>
  <c r="AE95" i="15"/>
  <c r="AF95" i="15"/>
  <c r="AE96" i="15"/>
  <c r="AF96" i="15"/>
  <c r="AE97" i="15"/>
  <c r="AF97" i="15"/>
  <c r="AE98" i="15"/>
  <c r="AF98" i="15"/>
  <c r="AE99" i="15"/>
  <c r="AF99" i="15"/>
  <c r="AE100" i="15"/>
  <c r="AF100" i="15"/>
  <c r="AE101" i="15"/>
  <c r="AF101" i="15"/>
  <c r="AE102" i="15"/>
  <c r="AF102" i="15"/>
  <c r="AE103" i="15"/>
  <c r="AF103" i="15"/>
  <c r="AE104" i="15"/>
  <c r="AF104" i="15"/>
  <c r="AE105" i="15"/>
  <c r="AF105" i="15"/>
  <c r="AE106" i="15"/>
  <c r="AF106" i="15"/>
  <c r="AE107" i="15"/>
  <c r="AF107" i="15"/>
  <c r="AE108" i="15"/>
  <c r="AF108" i="15"/>
  <c r="AE109" i="15"/>
  <c r="AF109" i="15"/>
  <c r="AE110" i="15"/>
  <c r="AF110" i="15"/>
  <c r="AE111" i="15"/>
  <c r="AF111" i="15"/>
  <c r="AE112" i="15"/>
  <c r="AF112" i="15"/>
  <c r="AE113" i="15"/>
  <c r="AF113" i="15"/>
  <c r="AE114" i="15"/>
  <c r="AF114" i="15"/>
  <c r="AE115" i="15"/>
  <c r="AF115" i="15"/>
  <c r="AE116" i="15"/>
  <c r="AF116" i="15"/>
  <c r="AE117" i="15"/>
  <c r="AF117" i="15"/>
  <c r="AE118" i="15"/>
  <c r="AF118" i="15"/>
  <c r="AE119" i="15"/>
  <c r="AF119" i="15"/>
  <c r="AE120" i="15"/>
  <c r="AF120" i="15"/>
  <c r="AE121" i="15"/>
  <c r="AF121" i="15"/>
  <c r="AE122" i="15"/>
  <c r="AF122" i="15"/>
  <c r="AE123" i="15"/>
  <c r="AF123" i="15"/>
  <c r="AE124" i="15"/>
  <c r="AF124" i="15"/>
  <c r="AE125" i="15"/>
  <c r="AF125" i="15"/>
  <c r="AE126" i="15"/>
  <c r="AF126" i="15"/>
  <c r="AE127" i="15"/>
  <c r="AF127" i="15"/>
  <c r="AE128" i="15"/>
  <c r="AF128" i="15"/>
  <c r="AE129" i="15"/>
  <c r="AF129" i="15"/>
  <c r="AE130" i="15"/>
  <c r="AF130" i="15"/>
  <c r="AE131" i="15"/>
  <c r="AF131" i="15"/>
  <c r="AE132" i="15"/>
  <c r="AF132" i="15"/>
  <c r="AE133" i="15"/>
  <c r="AF133" i="15"/>
  <c r="AE134" i="15"/>
  <c r="AF134" i="15"/>
  <c r="AE135" i="15"/>
  <c r="AF135" i="15"/>
  <c r="AE136" i="15"/>
  <c r="AF136" i="15"/>
  <c r="AE137" i="15"/>
  <c r="AF137" i="15"/>
  <c r="AE138" i="15"/>
  <c r="AF138" i="15"/>
  <c r="AE139" i="15"/>
  <c r="AF139" i="15"/>
  <c r="AE140" i="15"/>
  <c r="AF140" i="15"/>
  <c r="AE141" i="15"/>
  <c r="AF141" i="15"/>
  <c r="AE142" i="15"/>
  <c r="AF142" i="15"/>
  <c r="AE143" i="15"/>
  <c r="AF143" i="15"/>
  <c r="AE144" i="15"/>
  <c r="AF144" i="15"/>
  <c r="AE145" i="15"/>
  <c r="AF145" i="15"/>
  <c r="AE146" i="15"/>
  <c r="AF146" i="15"/>
  <c r="AE147" i="15"/>
  <c r="AF147" i="15"/>
  <c r="AE148" i="15"/>
  <c r="AF148" i="15"/>
  <c r="AE149" i="15"/>
  <c r="AF149" i="15"/>
  <c r="AE150" i="15"/>
  <c r="AF150" i="15"/>
  <c r="AE151" i="15"/>
  <c r="AF151" i="15"/>
  <c r="AE152" i="15"/>
  <c r="AF152" i="15"/>
  <c r="AE153" i="15"/>
  <c r="AF153" i="15"/>
  <c r="AE154" i="15"/>
  <c r="AF154" i="15"/>
  <c r="AE155" i="15"/>
  <c r="AF155" i="15"/>
  <c r="AE156" i="15"/>
  <c r="AF156" i="15"/>
  <c r="AE157" i="15"/>
  <c r="AF157" i="15"/>
  <c r="AE158" i="15"/>
  <c r="AF158" i="15"/>
  <c r="AE159" i="15"/>
  <c r="AF159" i="15"/>
  <c r="AE160" i="15"/>
  <c r="AF160" i="15"/>
  <c r="AE161" i="15"/>
  <c r="AF161" i="15"/>
  <c r="AE162" i="15"/>
  <c r="AF162" i="15"/>
  <c r="AE163" i="15"/>
  <c r="AF163" i="15"/>
  <c r="AE164" i="15"/>
  <c r="AF164" i="15"/>
  <c r="AE165" i="15"/>
  <c r="AF165" i="15"/>
  <c r="AE166" i="15"/>
  <c r="AF166" i="15"/>
  <c r="AE167" i="15"/>
  <c r="AF167" i="15"/>
  <c r="AE168" i="15"/>
  <c r="AF168" i="15"/>
  <c r="AE169" i="15"/>
  <c r="AF169" i="15"/>
  <c r="AE170" i="15"/>
  <c r="AF170" i="15"/>
  <c r="AE171" i="15"/>
  <c r="AF171" i="15"/>
  <c r="AE172" i="15"/>
  <c r="AF172" i="15"/>
  <c r="AE173" i="15"/>
  <c r="AF173" i="15"/>
  <c r="AE174" i="15"/>
  <c r="AF174" i="15"/>
  <c r="AE175" i="15"/>
  <c r="AF175" i="15"/>
  <c r="AE176" i="15"/>
  <c r="AF176" i="15"/>
  <c r="AE177" i="15"/>
  <c r="AF177" i="15"/>
  <c r="AE178" i="15"/>
  <c r="AF178" i="15"/>
  <c r="AE179" i="15"/>
  <c r="AF179" i="15"/>
  <c r="AE180" i="15"/>
  <c r="AF180" i="15"/>
  <c r="AE181" i="15"/>
  <c r="AF181" i="15"/>
  <c r="AE182" i="15"/>
  <c r="AF182" i="15"/>
  <c r="AE183" i="15"/>
  <c r="AF183" i="15"/>
  <c r="AE184" i="15"/>
  <c r="AF184" i="15"/>
  <c r="AE185" i="15"/>
  <c r="AF185" i="15"/>
  <c r="AE186" i="15"/>
  <c r="AF186" i="15"/>
  <c r="AE187" i="15"/>
  <c r="AF187" i="15"/>
  <c r="AE188" i="15"/>
  <c r="AF188" i="15"/>
  <c r="AE189" i="15"/>
  <c r="AF189" i="15"/>
  <c r="AE190" i="15"/>
  <c r="AF190" i="15"/>
  <c r="AE191" i="15"/>
  <c r="AF191" i="15"/>
  <c r="AE192" i="15"/>
  <c r="AF192" i="15"/>
  <c r="AE193" i="15"/>
  <c r="AF193" i="15"/>
  <c r="AE194" i="15"/>
  <c r="AF194" i="15"/>
  <c r="AE195" i="15"/>
  <c r="AF195" i="15"/>
  <c r="AE196" i="15"/>
  <c r="AF196" i="15"/>
  <c r="AE197" i="15"/>
  <c r="AF197" i="15"/>
  <c r="AE198" i="15"/>
  <c r="AF198" i="15"/>
  <c r="AE199" i="15"/>
  <c r="AF199" i="15"/>
  <c r="AE200" i="15"/>
  <c r="AF200" i="15"/>
  <c r="AE201" i="15"/>
  <c r="AF201" i="15"/>
  <c r="AE202" i="15"/>
  <c r="AF202" i="15"/>
  <c r="AE203" i="15"/>
  <c r="AF203" i="15"/>
  <c r="AE204" i="15"/>
  <c r="AF204" i="15"/>
  <c r="AE205" i="15"/>
  <c r="AF205" i="15"/>
  <c r="AE206" i="15"/>
  <c r="AF206" i="15"/>
  <c r="AE207" i="15"/>
  <c r="AF207" i="15"/>
  <c r="AE208" i="15"/>
  <c r="AF208" i="15"/>
  <c r="AE209" i="15"/>
  <c r="AF209" i="15"/>
  <c r="AE210" i="15"/>
  <c r="AF210" i="15"/>
  <c r="AE211" i="15"/>
  <c r="AF211" i="15"/>
  <c r="AE212" i="15"/>
  <c r="AF212" i="15"/>
  <c r="AE213" i="15"/>
  <c r="AF213" i="15"/>
  <c r="AE214" i="15"/>
  <c r="AF214" i="15"/>
  <c r="AE215" i="15"/>
  <c r="AF215" i="15"/>
  <c r="AE216" i="15"/>
  <c r="AF216" i="15"/>
  <c r="AE217" i="15"/>
  <c r="AF217" i="15"/>
  <c r="AE218" i="15"/>
  <c r="AF218" i="15"/>
  <c r="AE219" i="15"/>
  <c r="AF219" i="15"/>
  <c r="AE220" i="15"/>
  <c r="AF220" i="15"/>
  <c r="AE221" i="15"/>
  <c r="AF221" i="15"/>
  <c r="AE222" i="15"/>
  <c r="AF222" i="15"/>
  <c r="AE223" i="15"/>
  <c r="AF223" i="15"/>
  <c r="AE224" i="15"/>
  <c r="AF224" i="15"/>
  <c r="AE225" i="15"/>
  <c r="AF225" i="15"/>
  <c r="AE226" i="15"/>
  <c r="AF226" i="15"/>
  <c r="AE227" i="15"/>
  <c r="AF227" i="15"/>
  <c r="AE228" i="15"/>
  <c r="AF228" i="15"/>
  <c r="AE229" i="15"/>
  <c r="AF229" i="15"/>
  <c r="AE230" i="15"/>
  <c r="AF230" i="15"/>
  <c r="AE231" i="15"/>
  <c r="AF231" i="15"/>
  <c r="AE232" i="15"/>
  <c r="AF232" i="15"/>
  <c r="AE233" i="15"/>
  <c r="AF233" i="15"/>
  <c r="AE234" i="15"/>
  <c r="AF234" i="15"/>
  <c r="AE235" i="15"/>
  <c r="AF235" i="15"/>
  <c r="AE236" i="15"/>
  <c r="AF236" i="15"/>
  <c r="AE237" i="15"/>
  <c r="AF237" i="15"/>
  <c r="AE238" i="15"/>
  <c r="AF238" i="15"/>
  <c r="AE239" i="15"/>
  <c r="AF239" i="15"/>
  <c r="AE240" i="15"/>
  <c r="AF240" i="15"/>
  <c r="AE241" i="15"/>
  <c r="AF241" i="15"/>
  <c r="AE242" i="15"/>
  <c r="AF242" i="15"/>
  <c r="AE243" i="15"/>
  <c r="AF243" i="15"/>
  <c r="AE244" i="15"/>
  <c r="AF244" i="15"/>
  <c r="AE245" i="15"/>
  <c r="AF245" i="15"/>
  <c r="AE246" i="15"/>
  <c r="AF246" i="15"/>
  <c r="AE247" i="15"/>
  <c r="AF247" i="15"/>
  <c r="AE248" i="15"/>
  <c r="AF248" i="15"/>
  <c r="AE249" i="15"/>
  <c r="AF249" i="15"/>
  <c r="AE250" i="15"/>
  <c r="AF250" i="15"/>
  <c r="AE251" i="15"/>
  <c r="AF251" i="15"/>
  <c r="AE252" i="15"/>
  <c r="AF252" i="15"/>
  <c r="AE253" i="15"/>
  <c r="AF253" i="15"/>
  <c r="AE254" i="15"/>
  <c r="AF254" i="15"/>
  <c r="AE255" i="15"/>
  <c r="AF255" i="15"/>
  <c r="AE256" i="15"/>
  <c r="AF256" i="15"/>
  <c r="AE257" i="15"/>
  <c r="AF257" i="15"/>
  <c r="AE258" i="15"/>
  <c r="AF258" i="15"/>
  <c r="AE259" i="15"/>
  <c r="AF259" i="15"/>
  <c r="AE260" i="15"/>
  <c r="AF260" i="15"/>
  <c r="AE261" i="15"/>
  <c r="AF261" i="15"/>
  <c r="AE262" i="15"/>
  <c r="AF262" i="15"/>
  <c r="AE263" i="15"/>
  <c r="AF263" i="15"/>
  <c r="AE264" i="15"/>
  <c r="AF264" i="15"/>
  <c r="AE265" i="15"/>
  <c r="AF265" i="15"/>
  <c r="AE266" i="15"/>
  <c r="AF266" i="15"/>
  <c r="AE267" i="15"/>
  <c r="AF267" i="15"/>
  <c r="AE268" i="15"/>
  <c r="AF268" i="15"/>
  <c r="AE269" i="15"/>
  <c r="AF269" i="15"/>
  <c r="AE270" i="15"/>
  <c r="AF270" i="15"/>
  <c r="AE271" i="15"/>
  <c r="AF271" i="15"/>
  <c r="AE272" i="15"/>
  <c r="AF272" i="15"/>
  <c r="AE273" i="15"/>
  <c r="AF273" i="15"/>
  <c r="AE274" i="15"/>
  <c r="AF274" i="15"/>
  <c r="AE275" i="15"/>
  <c r="AF275" i="15"/>
  <c r="AE276" i="15"/>
  <c r="AF276" i="15"/>
  <c r="AE277" i="15"/>
  <c r="AF277" i="15"/>
  <c r="AE278" i="15"/>
  <c r="AF278" i="15"/>
  <c r="AE279" i="15"/>
  <c r="AF279" i="15"/>
  <c r="AE280" i="15"/>
  <c r="AF280" i="15"/>
  <c r="AE281" i="15"/>
  <c r="AF281" i="15"/>
  <c r="AE282" i="15"/>
  <c r="AF282" i="15"/>
  <c r="AE283" i="15"/>
  <c r="AF283" i="15"/>
  <c r="AE284" i="15"/>
  <c r="AF284" i="15"/>
  <c r="AE285" i="15"/>
  <c r="AF285" i="15"/>
  <c r="AE286" i="15"/>
  <c r="AF286" i="15"/>
  <c r="AE287" i="15"/>
  <c r="AF287" i="15"/>
  <c r="AE288" i="15"/>
  <c r="AF288" i="15"/>
  <c r="AE289" i="15"/>
  <c r="AF289" i="15"/>
  <c r="AE290" i="15"/>
  <c r="AF290" i="15"/>
  <c r="AE291" i="15"/>
  <c r="AF291" i="15"/>
  <c r="AE292" i="15"/>
  <c r="AF292" i="15"/>
  <c r="AE293" i="15"/>
  <c r="AF293" i="15"/>
  <c r="AE294" i="15"/>
  <c r="AF294" i="15"/>
  <c r="AE295" i="15"/>
  <c r="AF295" i="15"/>
  <c r="AE296" i="15"/>
  <c r="AF296" i="15"/>
  <c r="AE297" i="15"/>
  <c r="AF297" i="15"/>
  <c r="AE298" i="15"/>
  <c r="AF298" i="15"/>
  <c r="AE299" i="15"/>
  <c r="AF299" i="15"/>
  <c r="AE300" i="15"/>
  <c r="AF300" i="15"/>
  <c r="AE301" i="15"/>
  <c r="AF301" i="15"/>
  <c r="AE302" i="15"/>
  <c r="AF302" i="15"/>
  <c r="AE303" i="15"/>
  <c r="AF303" i="15"/>
  <c r="AE304" i="15"/>
  <c r="AF304" i="15"/>
  <c r="AE305" i="15"/>
  <c r="AF305" i="15"/>
  <c r="AE306" i="15"/>
  <c r="AF306" i="15"/>
  <c r="AE307" i="15"/>
  <c r="AF307" i="15"/>
  <c r="AE308" i="15"/>
  <c r="AF308" i="15"/>
  <c r="AE309" i="15"/>
  <c r="AF309" i="15"/>
  <c r="AE310" i="15"/>
  <c r="AF310" i="15"/>
  <c r="AE311" i="15"/>
  <c r="AF311" i="15"/>
  <c r="AE312" i="15"/>
  <c r="AF312" i="15"/>
  <c r="AE313" i="15"/>
  <c r="AF313" i="15"/>
  <c r="AE314" i="15"/>
  <c r="AF314" i="15"/>
  <c r="AE315" i="15"/>
  <c r="AF315" i="15"/>
  <c r="AE316" i="15"/>
  <c r="AF316" i="15"/>
  <c r="AE317" i="15"/>
  <c r="AF317" i="15"/>
  <c r="AE318" i="15"/>
  <c r="AF318" i="15"/>
  <c r="AE319" i="15"/>
  <c r="AF319" i="15"/>
  <c r="AE320" i="15"/>
  <c r="AF320" i="15"/>
  <c r="AE321" i="15"/>
  <c r="AF321" i="15"/>
  <c r="AE322" i="15"/>
  <c r="AF322" i="15"/>
  <c r="AE323" i="15"/>
  <c r="AF323" i="15"/>
  <c r="AE324" i="15"/>
  <c r="AF324" i="15"/>
  <c r="AE325" i="15"/>
  <c r="AF325" i="15"/>
  <c r="AE326" i="15"/>
  <c r="AF326" i="15"/>
  <c r="AE327" i="15"/>
  <c r="AF327" i="15"/>
  <c r="AE328" i="15"/>
  <c r="AF328" i="15"/>
  <c r="AE329" i="15"/>
  <c r="AF329" i="15"/>
  <c r="AE330" i="15"/>
  <c r="AF330" i="15"/>
  <c r="AE331" i="15"/>
  <c r="AF331" i="15"/>
  <c r="AE332" i="15"/>
  <c r="AF332" i="15"/>
  <c r="AE333" i="15"/>
  <c r="AF333" i="15"/>
  <c r="AE334" i="15"/>
  <c r="AF334" i="15"/>
  <c r="AE335" i="15"/>
  <c r="AF335" i="15"/>
  <c r="AE336" i="15"/>
  <c r="AF336" i="15"/>
  <c r="AE337" i="15"/>
  <c r="AF337" i="15"/>
  <c r="AE338" i="15"/>
  <c r="AF338" i="15"/>
  <c r="AE339" i="15"/>
  <c r="AF339" i="15"/>
  <c r="AE340" i="15"/>
  <c r="AF340" i="15"/>
  <c r="AE341" i="15"/>
  <c r="AF341" i="15"/>
  <c r="AE342" i="15"/>
  <c r="AF342" i="15"/>
  <c r="AE343" i="15"/>
  <c r="AF343" i="15"/>
  <c r="AE344" i="15"/>
  <c r="AF344" i="15"/>
  <c r="AE345" i="15"/>
  <c r="AF345" i="15"/>
  <c r="AE346" i="15"/>
  <c r="AF346" i="15"/>
  <c r="AE347" i="15"/>
  <c r="AF347" i="15"/>
  <c r="AE348" i="15"/>
  <c r="AF348" i="15"/>
  <c r="AE349" i="15"/>
  <c r="AF349" i="15"/>
  <c r="AE350" i="15"/>
  <c r="AF350" i="15"/>
  <c r="AE351" i="15"/>
  <c r="AF351" i="15"/>
  <c r="AE352" i="15"/>
  <c r="AF352" i="15"/>
  <c r="AE353" i="15"/>
  <c r="AF353" i="15"/>
  <c r="AE354" i="15"/>
  <c r="AF354" i="15"/>
  <c r="AE355" i="15"/>
  <c r="AF355" i="15"/>
  <c r="AE356" i="15"/>
  <c r="AF356" i="15"/>
  <c r="AE357" i="15"/>
  <c r="AF357" i="15"/>
  <c r="AE358" i="15"/>
  <c r="AF358" i="15"/>
  <c r="AE359" i="15"/>
  <c r="AF359" i="15"/>
  <c r="AE360" i="15"/>
  <c r="AF360" i="15"/>
  <c r="AE361" i="15"/>
  <c r="AF361" i="15"/>
  <c r="AE362" i="15"/>
  <c r="AF362" i="15"/>
  <c r="AE363" i="15"/>
  <c r="AF363" i="15"/>
  <c r="AE364" i="15"/>
  <c r="AF364" i="15"/>
  <c r="AE365" i="15"/>
  <c r="AF365" i="15"/>
  <c r="AE366" i="15"/>
  <c r="AF366" i="15"/>
  <c r="AE367" i="15"/>
  <c r="AF367" i="15"/>
  <c r="AE368" i="15"/>
  <c r="AF368" i="15"/>
  <c r="AE369" i="15"/>
  <c r="AF369" i="15"/>
  <c r="AE370" i="15"/>
  <c r="AF370" i="15"/>
  <c r="AE371" i="15"/>
  <c r="AF371" i="15"/>
  <c r="AE372" i="15"/>
  <c r="AF372" i="15"/>
  <c r="AE373" i="15"/>
  <c r="AF373" i="15"/>
  <c r="AE374" i="15"/>
  <c r="AF374" i="15"/>
  <c r="AE375" i="15"/>
  <c r="AF375" i="15"/>
  <c r="AE376" i="15"/>
  <c r="AF376" i="15"/>
  <c r="AE377" i="15"/>
  <c r="AF377" i="15"/>
  <c r="AE378" i="15"/>
  <c r="AF378" i="15"/>
  <c r="AE379" i="15"/>
  <c r="AF379" i="15"/>
  <c r="AE380" i="15"/>
  <c r="AF380" i="15"/>
  <c r="AE381" i="15"/>
  <c r="AF381" i="15"/>
  <c r="AE382" i="15"/>
  <c r="AF382" i="15"/>
  <c r="AE383" i="15"/>
  <c r="AF383" i="15"/>
  <c r="AE384" i="15"/>
  <c r="AF384" i="15"/>
  <c r="AE385" i="15"/>
  <c r="AF385" i="15"/>
  <c r="AE386" i="15"/>
  <c r="AF386" i="15"/>
  <c r="AE387" i="15"/>
  <c r="AF387" i="15"/>
  <c r="AE388" i="15"/>
  <c r="AF388" i="15"/>
  <c r="AE389" i="15"/>
  <c r="AF389" i="15"/>
  <c r="AE390" i="15"/>
  <c r="AF390" i="15"/>
  <c r="AE391" i="15"/>
  <c r="AF391" i="15"/>
  <c r="AE392" i="15"/>
  <c r="AF392" i="15"/>
  <c r="AE393" i="15"/>
  <c r="AF393" i="15"/>
  <c r="AE394" i="15"/>
  <c r="AF394" i="15"/>
  <c r="AE396" i="15"/>
  <c r="AF396" i="15"/>
  <c r="AE397" i="15"/>
  <c r="AF397" i="15"/>
  <c r="AE398" i="15"/>
  <c r="AF398" i="15"/>
  <c r="AE399" i="15"/>
  <c r="AF399" i="15"/>
  <c r="AE400" i="15"/>
  <c r="AF400" i="15"/>
  <c r="AE401" i="15"/>
  <c r="AF401" i="15"/>
  <c r="AE402" i="15"/>
  <c r="AF402" i="15"/>
  <c r="AE403" i="15"/>
  <c r="AF403" i="15"/>
  <c r="AE404" i="15"/>
  <c r="AF404" i="15"/>
  <c r="AE405" i="15"/>
  <c r="AF405" i="15"/>
  <c r="AE406" i="15"/>
  <c r="AF406" i="15"/>
  <c r="AE407" i="15"/>
  <c r="AF407" i="15"/>
  <c r="AE408" i="15"/>
  <c r="AF408" i="15"/>
  <c r="AE409" i="15"/>
  <c r="AF409" i="15"/>
  <c r="AE410" i="15"/>
  <c r="AF410" i="15"/>
  <c r="AE411" i="15"/>
  <c r="AF411" i="15"/>
  <c r="AE412" i="15"/>
  <c r="AF412" i="15"/>
  <c r="AE413" i="15"/>
  <c r="AF413" i="15"/>
  <c r="AE414" i="15"/>
  <c r="AF414" i="15"/>
  <c r="AE415" i="15"/>
  <c r="AF415" i="15"/>
  <c r="AE416" i="15"/>
  <c r="AF416" i="15"/>
  <c r="AE417" i="15"/>
  <c r="AF417" i="15"/>
  <c r="AE418" i="15"/>
  <c r="AF418" i="15"/>
  <c r="AE419" i="15"/>
  <c r="AF419" i="15"/>
  <c r="AE420" i="15"/>
  <c r="AF420" i="15"/>
  <c r="AE421" i="15"/>
  <c r="AF421" i="15"/>
  <c r="AE422" i="15"/>
  <c r="AF422" i="15"/>
  <c r="AE423" i="15"/>
  <c r="AF423" i="15"/>
  <c r="AE424" i="15"/>
  <c r="AF424" i="15"/>
  <c r="AE425" i="15"/>
  <c r="AF425" i="15"/>
  <c r="AE426" i="15"/>
  <c r="AF426" i="15"/>
  <c r="AE427" i="15"/>
  <c r="AF427" i="15"/>
  <c r="AE428" i="15"/>
  <c r="AF428" i="15"/>
  <c r="AE429" i="15"/>
  <c r="AF429" i="15"/>
  <c r="AE430" i="15"/>
  <c r="AF430" i="15"/>
  <c r="AE431" i="15"/>
  <c r="AF431" i="15"/>
  <c r="AE432" i="15"/>
  <c r="AF432" i="15"/>
  <c r="AE433" i="15"/>
  <c r="AF433" i="15"/>
  <c r="AE434" i="15"/>
  <c r="AF434" i="15"/>
  <c r="AE435" i="15"/>
  <c r="AF435" i="15"/>
  <c r="AE436" i="15"/>
  <c r="AF436" i="15"/>
  <c r="AE437" i="15"/>
  <c r="AF437" i="15"/>
  <c r="AE438" i="15"/>
  <c r="AF438" i="15"/>
  <c r="AE439" i="15"/>
  <c r="AF439" i="15"/>
  <c r="AE440" i="15"/>
  <c r="AF440" i="15"/>
  <c r="AE441" i="15"/>
  <c r="AF441" i="15"/>
  <c r="AE442" i="15"/>
  <c r="AF442" i="15"/>
  <c r="AE443" i="15"/>
  <c r="AF443" i="15"/>
  <c r="AE444" i="15"/>
  <c r="AF444" i="15"/>
  <c r="AE445" i="15"/>
  <c r="AF445" i="15"/>
  <c r="AE446" i="15"/>
  <c r="AF446" i="15"/>
  <c r="AE447" i="15"/>
  <c r="AF447" i="15"/>
  <c r="AE448" i="15"/>
  <c r="AF448" i="15"/>
  <c r="AE449" i="15"/>
  <c r="AF449" i="15"/>
  <c r="AE450" i="15"/>
  <c r="AF450" i="15"/>
  <c r="AE451" i="15"/>
  <c r="AF451" i="15"/>
  <c r="AE452" i="15"/>
  <c r="AF452" i="15"/>
  <c r="AE453" i="15"/>
  <c r="AF453" i="15"/>
  <c r="AE454" i="15"/>
  <c r="AF454" i="15"/>
  <c r="AE455" i="15"/>
  <c r="AF455" i="15"/>
  <c r="AE456" i="15"/>
  <c r="AF456" i="15"/>
  <c r="AE457" i="15"/>
  <c r="AF457" i="15"/>
  <c r="AE458" i="15"/>
  <c r="AF458" i="15"/>
  <c r="AE459" i="15"/>
  <c r="AF459" i="15"/>
  <c r="AE460" i="15"/>
  <c r="AF460" i="15"/>
  <c r="AE461" i="15"/>
  <c r="AF461" i="15"/>
  <c r="AE462" i="15"/>
  <c r="AF462" i="15"/>
  <c r="AE463" i="15"/>
  <c r="AF463" i="15"/>
  <c r="AE464" i="15"/>
  <c r="AF464" i="15"/>
  <c r="AE465" i="15"/>
  <c r="AF465" i="15"/>
  <c r="AE466" i="15"/>
  <c r="AF466" i="15"/>
  <c r="AE467" i="15"/>
  <c r="AF467" i="15"/>
  <c r="AE468" i="15"/>
  <c r="AF468" i="15"/>
  <c r="AE469" i="15"/>
  <c r="AF469" i="15"/>
  <c r="AE470" i="15"/>
  <c r="AF470" i="15"/>
  <c r="AE471" i="15"/>
  <c r="AF471" i="15"/>
  <c r="AE472" i="15"/>
  <c r="AF472" i="15"/>
  <c r="AE473" i="15"/>
  <c r="AF473" i="15"/>
  <c r="AE474" i="15"/>
  <c r="AF474" i="15"/>
  <c r="AE475" i="15"/>
  <c r="AF475" i="15"/>
  <c r="AE476" i="15"/>
  <c r="AF476" i="15"/>
  <c r="AE477" i="15"/>
  <c r="AF477" i="15"/>
  <c r="AE478" i="15"/>
  <c r="AF478" i="15"/>
  <c r="AE479" i="15"/>
  <c r="AF479" i="15"/>
  <c r="AE480" i="15"/>
  <c r="AF480" i="15"/>
  <c r="AE481" i="15"/>
  <c r="AF481" i="15"/>
  <c r="AE482" i="15"/>
  <c r="AF482" i="15"/>
  <c r="AE483" i="15"/>
  <c r="AF483" i="15"/>
  <c r="AE484" i="15"/>
  <c r="AF484" i="15"/>
  <c r="AE485" i="15"/>
  <c r="AF485" i="15"/>
  <c r="AE486" i="15"/>
  <c r="AF486" i="15"/>
  <c r="AE487" i="15"/>
  <c r="AF487" i="15"/>
  <c r="AE488" i="15"/>
  <c r="AF488" i="15"/>
  <c r="AE489" i="15"/>
  <c r="AF489" i="15"/>
  <c r="AE490" i="15"/>
  <c r="AF490" i="15"/>
  <c r="AE491" i="15"/>
  <c r="AF491" i="15"/>
  <c r="AE492" i="15"/>
  <c r="AF492" i="15"/>
  <c r="AE493" i="15"/>
  <c r="AF493" i="15"/>
  <c r="AE494" i="15"/>
  <c r="AF494" i="15"/>
  <c r="AE495" i="15"/>
  <c r="AF495" i="15"/>
  <c r="AE496" i="15"/>
  <c r="AF496" i="15"/>
  <c r="AE497" i="15"/>
  <c r="AF497" i="15"/>
  <c r="AE498" i="15"/>
  <c r="AF498" i="15"/>
  <c r="AE499" i="15"/>
  <c r="AF499" i="15"/>
  <c r="AE500" i="15"/>
  <c r="AF500" i="15"/>
  <c r="AE501" i="15"/>
  <c r="AF501" i="15"/>
  <c r="AE502" i="15"/>
  <c r="AF502" i="15"/>
  <c r="AE503" i="15"/>
  <c r="AF503" i="15"/>
  <c r="AE504" i="15"/>
  <c r="AF504" i="15"/>
  <c r="AE505" i="15"/>
  <c r="AF505" i="15"/>
  <c r="AE506" i="15"/>
  <c r="AF506" i="15"/>
  <c r="AE507" i="15"/>
  <c r="AF507" i="15"/>
  <c r="AE508" i="15"/>
  <c r="AF508" i="15"/>
  <c r="AE509" i="15"/>
  <c r="AF509" i="15"/>
  <c r="AE510" i="15"/>
  <c r="AF510" i="15"/>
  <c r="AE511" i="15"/>
  <c r="AF511" i="15"/>
  <c r="AE512" i="15"/>
  <c r="AF512" i="15"/>
  <c r="AE513" i="15"/>
  <c r="AF513" i="15"/>
  <c r="AE514" i="15"/>
  <c r="AF514" i="15"/>
  <c r="AE515" i="15"/>
  <c r="AF515" i="15"/>
  <c r="AE516" i="15"/>
  <c r="AF516" i="15"/>
  <c r="AE517" i="15"/>
  <c r="AF517" i="15"/>
  <c r="AE518" i="15"/>
  <c r="AF518" i="15"/>
  <c r="AE519" i="15"/>
  <c r="AF519" i="15"/>
  <c r="AE520" i="15"/>
  <c r="AF520" i="15"/>
  <c r="AE521" i="15"/>
  <c r="AF521" i="15"/>
  <c r="AE522" i="15"/>
  <c r="AF522" i="15"/>
  <c r="AE523" i="15"/>
  <c r="AF523" i="15"/>
  <c r="AE524" i="15"/>
  <c r="AF524" i="15"/>
  <c r="AE525" i="15"/>
  <c r="AF525" i="15"/>
  <c r="AE526" i="15"/>
  <c r="AF526" i="15"/>
  <c r="AE527" i="15"/>
  <c r="AF527" i="15"/>
  <c r="AE528" i="15"/>
  <c r="AF528" i="15"/>
  <c r="AE529" i="15"/>
  <c r="AF529" i="15"/>
  <c r="AE530" i="15"/>
  <c r="AF530" i="15"/>
  <c r="AE531" i="15"/>
  <c r="AF531" i="15"/>
  <c r="AE532" i="15"/>
  <c r="AF532" i="15"/>
  <c r="AE533" i="15"/>
  <c r="AF533" i="15"/>
  <c r="AE534" i="15"/>
  <c r="AF534" i="15"/>
  <c r="AE535" i="15"/>
  <c r="AF535" i="15"/>
  <c r="AE536" i="15"/>
  <c r="AF536" i="15"/>
  <c r="AE537" i="15"/>
  <c r="AF537" i="15"/>
  <c r="AE538" i="15"/>
  <c r="AF538" i="15"/>
  <c r="AE539" i="15"/>
  <c r="AF539" i="15"/>
  <c r="AE540" i="15"/>
  <c r="AF540" i="15"/>
  <c r="AE541" i="15"/>
  <c r="AF541" i="15"/>
  <c r="AE542" i="15"/>
  <c r="AF542" i="15"/>
  <c r="AE543" i="15"/>
  <c r="AF543" i="15"/>
  <c r="AE544" i="15"/>
  <c r="AF544" i="15"/>
  <c r="AE545" i="15"/>
  <c r="AF545" i="15"/>
  <c r="AE546" i="15"/>
  <c r="AF546" i="15"/>
  <c r="AE547" i="15"/>
  <c r="AF547" i="15"/>
  <c r="AE548" i="15"/>
  <c r="AF548" i="15"/>
  <c r="AE549" i="15"/>
  <c r="AF549" i="15"/>
  <c r="AE550" i="15"/>
  <c r="AF550" i="15"/>
  <c r="AE551" i="15"/>
  <c r="AF551" i="15"/>
  <c r="AE552" i="15"/>
  <c r="AF552" i="15"/>
  <c r="AE553" i="15"/>
  <c r="AF553" i="15"/>
  <c r="AE554" i="15"/>
  <c r="AF554" i="15"/>
  <c r="AE555" i="15"/>
  <c r="AF555" i="15"/>
  <c r="AE556" i="15"/>
  <c r="AF556" i="15"/>
  <c r="AE557" i="15"/>
  <c r="AF557" i="15"/>
  <c r="AE558" i="15"/>
  <c r="AF558" i="15"/>
  <c r="AE559" i="15"/>
  <c r="AF559" i="15"/>
  <c r="AE560" i="15"/>
  <c r="AF560" i="15"/>
  <c r="AE561" i="15"/>
  <c r="AF561" i="15"/>
  <c r="AE562" i="15"/>
  <c r="AF562" i="15"/>
  <c r="AE563" i="15"/>
  <c r="AF563" i="15"/>
  <c r="AE564" i="15"/>
  <c r="AF564" i="15"/>
  <c r="AE565" i="15"/>
  <c r="AF565" i="15"/>
  <c r="AE566" i="15"/>
  <c r="AF566" i="15"/>
  <c r="AE567" i="15"/>
  <c r="AF567" i="15"/>
  <c r="AE568" i="15"/>
  <c r="AF568" i="15"/>
  <c r="AE569" i="15"/>
  <c r="AF569" i="15"/>
  <c r="AE570" i="15"/>
  <c r="AF570" i="15"/>
  <c r="AE571" i="15"/>
  <c r="AF571" i="15"/>
  <c r="AE572" i="15"/>
  <c r="AF572" i="15"/>
  <c r="AE573" i="15"/>
  <c r="AF573" i="15"/>
  <c r="AE574" i="15"/>
  <c r="AF574" i="15"/>
  <c r="AE575" i="15"/>
  <c r="AF575" i="15"/>
  <c r="AE576" i="15"/>
  <c r="AF576" i="15"/>
  <c r="AE577" i="15"/>
  <c r="AF577" i="15"/>
  <c r="AE578" i="15"/>
  <c r="AF578" i="15"/>
  <c r="AE579" i="15"/>
  <c r="AF579" i="15"/>
  <c r="AE580" i="15"/>
  <c r="AF580" i="15"/>
  <c r="AE581" i="15"/>
  <c r="AF581" i="15"/>
  <c r="AE582" i="15"/>
  <c r="AF582" i="15"/>
  <c r="AE583" i="15"/>
  <c r="AF583" i="15"/>
  <c r="AE584" i="15"/>
  <c r="AF584" i="15"/>
  <c r="AE585" i="15"/>
  <c r="AF585" i="15"/>
  <c r="AE586" i="15"/>
  <c r="AF586" i="15"/>
  <c r="AE587" i="15"/>
  <c r="AF587" i="15"/>
  <c r="AE588" i="15"/>
  <c r="AF588" i="15"/>
  <c r="AE589" i="15"/>
  <c r="AF589" i="15"/>
  <c r="AE590" i="15"/>
  <c r="AF590" i="15"/>
  <c r="AE591" i="15"/>
  <c r="AF591" i="15"/>
  <c r="AE592" i="15"/>
  <c r="AF592" i="15"/>
  <c r="AE593" i="15"/>
  <c r="AF593" i="15"/>
  <c r="AE594" i="15"/>
  <c r="AF594" i="15"/>
  <c r="AE595" i="15"/>
  <c r="AF595" i="15"/>
  <c r="AE596" i="15"/>
  <c r="AF596" i="15"/>
  <c r="AE597" i="15"/>
  <c r="AF597" i="15"/>
  <c r="AE598" i="15"/>
  <c r="AF598" i="15"/>
  <c r="AE599" i="15"/>
  <c r="AF599" i="15"/>
  <c r="AE600" i="15"/>
  <c r="AF600" i="15"/>
  <c r="AE601" i="15"/>
  <c r="AF601" i="15"/>
  <c r="AE602" i="15"/>
  <c r="AF602" i="15"/>
  <c r="AE603" i="15"/>
  <c r="AF603" i="15"/>
  <c r="AE604" i="15"/>
  <c r="AF604" i="15"/>
  <c r="AE605" i="15"/>
  <c r="AF605" i="15"/>
  <c r="AE606" i="15"/>
  <c r="AF606" i="15"/>
  <c r="AE607" i="15"/>
  <c r="AF607" i="15"/>
  <c r="AE608" i="15"/>
  <c r="AF608" i="15"/>
  <c r="AE609" i="15"/>
  <c r="AF609" i="15"/>
  <c r="AE610" i="15"/>
  <c r="AF610" i="15"/>
  <c r="AE611" i="15"/>
  <c r="AF611" i="15"/>
  <c r="AE612" i="15"/>
  <c r="AF612" i="15"/>
  <c r="AE613" i="15"/>
  <c r="AF613" i="15"/>
  <c r="AE614" i="15"/>
  <c r="AF614" i="15"/>
  <c r="AE615" i="15"/>
  <c r="AF615" i="15"/>
  <c r="AE616" i="15"/>
  <c r="AF616" i="15"/>
  <c r="AE617" i="15"/>
  <c r="AF617" i="15"/>
  <c r="AE618" i="15"/>
  <c r="AF618" i="15"/>
  <c r="AE619" i="15"/>
  <c r="AF619" i="15"/>
  <c r="AE620" i="15"/>
  <c r="AF620" i="15"/>
  <c r="AE621" i="15"/>
  <c r="AF621" i="15"/>
  <c r="AE622" i="15"/>
  <c r="AF622" i="15"/>
  <c r="AE623" i="15"/>
  <c r="AF623" i="15"/>
  <c r="AE624" i="15"/>
  <c r="AF624" i="15"/>
  <c r="AE625" i="15"/>
  <c r="AF625" i="15"/>
  <c r="AE626" i="15"/>
  <c r="AF626" i="15"/>
  <c r="AE627" i="15"/>
  <c r="AF627" i="15"/>
  <c r="AE628" i="15"/>
  <c r="AF628" i="15"/>
  <c r="AE629" i="15"/>
  <c r="AF629" i="15"/>
  <c r="AE630" i="15"/>
  <c r="AF630" i="15"/>
  <c r="AE631" i="15"/>
  <c r="AF631" i="15"/>
  <c r="AE632" i="15"/>
  <c r="AF632" i="15"/>
  <c r="AE633" i="15"/>
  <c r="AF633" i="15"/>
  <c r="AE634" i="15"/>
  <c r="AF634" i="15"/>
  <c r="AE635" i="15"/>
  <c r="AF635" i="15"/>
  <c r="AE636" i="15"/>
  <c r="AF636" i="15"/>
  <c r="AE637" i="15"/>
  <c r="AF637" i="15"/>
  <c r="AE638" i="15"/>
  <c r="AF638" i="15"/>
  <c r="AE639" i="15"/>
  <c r="AF639" i="15"/>
  <c r="AE640" i="15"/>
  <c r="AF640" i="15"/>
  <c r="AE641" i="15"/>
  <c r="AF641" i="15"/>
  <c r="AE642" i="15"/>
  <c r="AF642" i="15"/>
  <c r="AE643" i="15"/>
  <c r="AF643" i="15"/>
  <c r="AE644" i="15"/>
  <c r="AF644" i="15"/>
  <c r="AE645" i="15"/>
  <c r="AF645" i="15"/>
  <c r="AE646" i="15"/>
  <c r="AF646" i="15"/>
  <c r="AE647" i="15"/>
  <c r="AF647" i="15"/>
  <c r="AE648" i="15"/>
  <c r="AF648" i="15"/>
  <c r="AE649" i="15"/>
  <c r="AF649" i="15"/>
  <c r="AE650" i="15"/>
  <c r="AF650" i="15"/>
  <c r="AE651" i="15"/>
  <c r="AF651" i="15"/>
  <c r="AE652" i="15"/>
  <c r="AF652" i="15"/>
  <c r="AE653" i="15"/>
  <c r="AF653" i="15"/>
  <c r="AE654" i="15"/>
  <c r="AF654" i="15"/>
  <c r="AE655" i="15"/>
  <c r="AF655" i="15"/>
  <c r="AE656" i="15"/>
  <c r="AF656" i="15"/>
  <c r="AE657" i="15"/>
  <c r="AF657" i="15"/>
  <c r="AE658" i="15"/>
  <c r="AF658" i="15"/>
  <c r="AE659" i="15"/>
  <c r="AF659" i="15"/>
  <c r="AE660" i="15"/>
  <c r="AF660" i="15"/>
  <c r="AE661" i="15"/>
  <c r="AF661" i="15"/>
  <c r="AE662" i="15"/>
  <c r="AF662" i="15"/>
  <c r="AE663" i="15"/>
  <c r="AF663" i="15"/>
  <c r="AE664" i="15"/>
  <c r="AF664" i="15"/>
  <c r="AE665" i="15"/>
  <c r="AF665" i="15"/>
  <c r="AE666" i="15"/>
  <c r="AF666" i="15"/>
  <c r="AE667" i="15"/>
  <c r="AF667" i="15"/>
  <c r="AE668" i="15"/>
  <c r="AF668" i="15"/>
  <c r="AE669" i="15"/>
  <c r="AF669" i="15"/>
  <c r="AE670" i="15"/>
  <c r="AF670" i="15"/>
  <c r="AE671" i="15"/>
  <c r="AF671" i="15"/>
  <c r="AE672" i="15"/>
  <c r="AF672" i="15"/>
  <c r="AE673" i="15"/>
  <c r="AF673" i="15"/>
  <c r="AE674" i="15"/>
  <c r="AF674" i="15"/>
  <c r="AE675" i="15"/>
  <c r="AF675" i="15"/>
  <c r="AE676" i="15"/>
  <c r="AF676" i="15"/>
  <c r="AE677" i="15"/>
  <c r="AF677" i="15"/>
  <c r="AE678" i="15"/>
  <c r="AF678" i="15"/>
  <c r="AE679" i="15"/>
  <c r="AF679" i="15"/>
  <c r="AE680" i="15"/>
  <c r="AF680" i="15"/>
  <c r="AE681" i="15"/>
  <c r="AF681" i="15"/>
  <c r="AE682" i="15"/>
  <c r="AF682" i="15"/>
  <c r="AE683" i="15"/>
  <c r="AF683" i="15"/>
  <c r="AE684" i="15"/>
  <c r="AF684" i="15"/>
  <c r="AE685" i="15"/>
  <c r="AF685" i="15"/>
  <c r="AE686" i="15"/>
  <c r="AF686" i="15"/>
  <c r="AE687" i="15"/>
  <c r="AF687" i="15"/>
  <c r="AE688" i="15"/>
  <c r="AF688" i="15"/>
  <c r="AE689" i="15"/>
  <c r="AF689" i="15"/>
  <c r="AE690" i="15"/>
  <c r="AF690" i="15"/>
  <c r="AE691" i="15"/>
  <c r="AF691" i="15"/>
  <c r="AE692" i="15"/>
  <c r="AF692" i="15"/>
  <c r="AE693" i="15"/>
  <c r="AF693" i="15"/>
  <c r="AE694" i="15"/>
  <c r="AF694" i="15"/>
  <c r="AE695" i="15"/>
  <c r="AF695" i="15"/>
  <c r="AE696" i="15"/>
  <c r="AF696" i="15"/>
  <c r="AE697" i="15"/>
  <c r="AF697" i="15"/>
  <c r="AE698" i="15"/>
  <c r="AF698" i="15"/>
  <c r="AE699" i="15"/>
  <c r="AF699" i="15"/>
  <c r="AE700" i="15"/>
  <c r="AF700" i="15"/>
  <c r="AE701" i="15"/>
  <c r="AF701" i="15"/>
  <c r="AE702" i="15"/>
  <c r="AF702" i="15"/>
  <c r="AE703" i="15"/>
  <c r="AF703" i="15"/>
  <c r="AE704" i="15"/>
  <c r="AF704" i="15"/>
  <c r="AE705" i="15"/>
  <c r="AF705" i="15"/>
  <c r="AE706" i="15"/>
  <c r="AF706" i="15"/>
  <c r="AE707" i="15"/>
  <c r="AF707" i="15"/>
  <c r="AE708" i="15"/>
  <c r="AF708" i="15"/>
  <c r="AE709" i="15"/>
  <c r="AF709" i="15"/>
  <c r="AE710" i="15"/>
  <c r="AF710" i="15"/>
  <c r="AE711" i="15"/>
  <c r="AF711" i="15"/>
  <c r="AE712" i="15"/>
  <c r="AF712" i="15"/>
  <c r="AE713" i="15"/>
  <c r="AF713" i="15"/>
  <c r="AE714" i="15"/>
  <c r="AF714" i="15"/>
  <c r="AE715" i="15"/>
  <c r="AF715" i="15"/>
  <c r="AE716" i="15"/>
  <c r="AF716" i="15"/>
  <c r="AE717" i="15"/>
  <c r="AF717" i="15"/>
  <c r="AE718" i="15"/>
  <c r="AF718" i="15"/>
  <c r="AE719" i="15"/>
  <c r="AF719" i="15"/>
  <c r="AE720" i="15"/>
  <c r="AF720" i="15"/>
  <c r="AE721" i="15"/>
  <c r="AF721" i="15"/>
  <c r="AE722" i="15"/>
  <c r="AF722" i="15"/>
  <c r="AE723" i="15"/>
  <c r="AF723" i="15"/>
  <c r="AE724" i="15"/>
  <c r="AF724" i="15"/>
  <c r="AE725" i="15"/>
  <c r="AF725" i="15"/>
  <c r="AE726" i="15"/>
  <c r="AF726" i="15"/>
  <c r="AE727" i="15"/>
  <c r="AF727" i="15"/>
  <c r="AE728" i="15"/>
  <c r="AF728" i="15"/>
  <c r="AE729" i="15"/>
  <c r="AF729" i="15"/>
  <c r="AE730" i="15"/>
  <c r="AF730" i="15"/>
  <c r="AE731" i="15"/>
  <c r="AF731" i="15"/>
  <c r="AE732" i="15"/>
  <c r="AF732" i="15"/>
  <c r="AE733" i="15"/>
  <c r="AF733" i="15"/>
  <c r="AE734" i="15"/>
  <c r="AF734" i="15"/>
  <c r="AE735" i="15"/>
  <c r="AF735" i="15"/>
  <c r="AE736" i="15"/>
  <c r="AF736" i="15"/>
  <c r="AE737" i="15"/>
  <c r="AF737" i="15"/>
  <c r="AE738" i="15"/>
  <c r="AF738" i="15"/>
  <c r="AE739" i="15"/>
  <c r="AF739" i="15"/>
  <c r="AE740" i="15"/>
  <c r="AF740" i="15"/>
  <c r="AE741" i="15"/>
  <c r="AF741" i="15"/>
  <c r="AE742" i="15"/>
  <c r="AF742" i="15"/>
  <c r="AE743" i="15"/>
  <c r="AF743" i="15"/>
  <c r="AE744" i="15"/>
  <c r="AF744" i="15"/>
  <c r="AE745" i="15"/>
  <c r="AF745" i="15"/>
  <c r="AE746" i="15"/>
  <c r="AF746" i="15"/>
  <c r="AE747" i="15"/>
  <c r="AF747" i="15"/>
  <c r="AE748" i="15"/>
  <c r="AF748" i="15"/>
  <c r="AE749" i="15"/>
  <c r="AF749" i="15"/>
  <c r="AE750" i="15"/>
  <c r="AF750" i="15"/>
  <c r="AE751" i="15"/>
  <c r="AF751" i="15"/>
  <c r="AE752" i="15"/>
  <c r="AF752" i="15"/>
  <c r="AE753" i="15"/>
  <c r="AF753" i="15"/>
  <c r="AE754" i="15"/>
  <c r="AF754" i="15"/>
  <c r="AE755" i="15"/>
  <c r="AF755" i="15"/>
  <c r="AE756" i="15"/>
  <c r="AF756" i="15"/>
  <c r="AE757" i="15"/>
  <c r="AF757" i="15"/>
  <c r="AE758" i="15"/>
  <c r="AF758" i="15"/>
  <c r="AE759" i="15"/>
  <c r="AF759" i="15"/>
  <c r="AE760" i="15"/>
  <c r="AF760" i="15"/>
  <c r="AE761" i="15"/>
  <c r="AF761" i="15"/>
  <c r="AE762" i="15"/>
  <c r="AF762" i="15"/>
  <c r="AE763" i="15"/>
  <c r="AF763" i="15"/>
  <c r="AE764" i="15"/>
  <c r="AF764" i="15"/>
  <c r="AE765" i="15"/>
  <c r="AF765" i="15"/>
  <c r="AE766" i="15"/>
  <c r="AF766" i="15"/>
  <c r="AE767" i="15"/>
  <c r="AF767" i="15"/>
  <c r="AE768" i="15"/>
  <c r="AF768" i="15"/>
  <c r="AE769" i="15"/>
  <c r="AF769" i="15"/>
  <c r="AE770" i="15"/>
  <c r="AF770" i="15"/>
  <c r="AE771" i="15"/>
  <c r="AF771" i="15"/>
  <c r="AE772" i="15"/>
  <c r="AF772" i="15"/>
  <c r="AE773" i="15"/>
  <c r="AF773" i="15"/>
  <c r="AE774" i="15"/>
  <c r="AF774" i="15"/>
  <c r="AE775" i="15"/>
  <c r="AF775" i="15"/>
  <c r="AE776" i="15"/>
  <c r="AF776" i="15"/>
  <c r="AE777" i="15"/>
  <c r="AF777" i="15"/>
  <c r="AE778" i="15"/>
  <c r="AF778" i="15"/>
  <c r="AE779" i="15"/>
  <c r="AF779" i="15"/>
  <c r="AE780" i="15"/>
  <c r="AF780" i="15"/>
  <c r="AE781" i="15"/>
  <c r="AF781" i="15"/>
  <c r="AE782" i="15"/>
  <c r="AF782" i="15"/>
  <c r="AE783" i="15"/>
  <c r="AF783" i="15"/>
  <c r="AE784" i="15"/>
  <c r="AF784" i="15"/>
  <c r="AE785" i="15"/>
  <c r="AF785" i="15"/>
  <c r="AE786" i="15"/>
  <c r="AF786" i="15"/>
  <c r="AE787" i="15"/>
  <c r="AF787" i="15"/>
  <c r="AE788" i="15"/>
  <c r="AF788" i="15"/>
  <c r="AE789" i="15"/>
  <c r="AF789" i="15"/>
  <c r="AE790" i="15"/>
  <c r="AF790" i="15"/>
  <c r="AE791" i="15"/>
  <c r="AF791" i="15"/>
  <c r="AE792" i="15"/>
  <c r="AF792" i="15"/>
  <c r="AE793" i="15"/>
  <c r="AF793" i="15"/>
  <c r="AE794" i="15"/>
  <c r="AF794" i="15"/>
  <c r="AE795" i="15"/>
  <c r="AF795" i="15"/>
  <c r="AE796" i="15"/>
  <c r="AF796" i="15"/>
  <c r="AE797" i="15"/>
  <c r="AF797" i="15"/>
  <c r="AE799" i="15"/>
  <c r="AF799" i="15"/>
  <c r="AE800" i="15"/>
  <c r="AF800" i="15"/>
  <c r="AE801" i="15"/>
  <c r="AF801" i="15"/>
  <c r="AE802" i="15"/>
  <c r="AF802" i="15"/>
  <c r="AE803" i="15"/>
  <c r="AF803" i="15"/>
  <c r="AE804" i="15"/>
  <c r="AF804" i="15"/>
  <c r="AE805" i="15"/>
  <c r="AF805" i="15"/>
  <c r="AE806" i="15"/>
  <c r="AF806" i="15"/>
  <c r="AE807" i="15"/>
  <c r="AF807" i="15"/>
  <c r="AE808" i="15"/>
  <c r="AF808" i="15"/>
  <c r="AE809" i="15"/>
  <c r="AF809" i="15"/>
  <c r="AE810" i="15"/>
  <c r="AF810" i="15"/>
  <c r="AE811" i="15"/>
  <c r="AF811" i="15"/>
  <c r="AE812" i="15"/>
  <c r="AF812" i="15"/>
  <c r="AE813" i="15"/>
  <c r="AF813" i="15"/>
  <c r="AE814" i="15"/>
  <c r="AF814" i="15"/>
  <c r="AE815" i="15"/>
  <c r="AF815" i="15"/>
  <c r="AE816" i="15"/>
  <c r="AF816" i="15"/>
  <c r="AE817" i="15"/>
  <c r="AF817" i="15"/>
  <c r="AE818" i="15"/>
  <c r="AF818" i="15"/>
  <c r="AE819" i="15"/>
  <c r="AF819" i="15"/>
  <c r="AE820" i="15"/>
  <c r="AF820" i="15"/>
  <c r="AE821" i="15"/>
  <c r="AF821" i="15"/>
  <c r="AE822" i="15"/>
  <c r="AF822" i="15"/>
  <c r="AE823" i="15"/>
  <c r="AF823" i="15"/>
  <c r="AE824" i="15"/>
  <c r="AF824" i="15"/>
  <c r="AE825" i="15"/>
  <c r="AF825" i="15"/>
  <c r="AE826" i="15"/>
  <c r="AF826" i="15"/>
  <c r="AE827" i="15"/>
  <c r="AF827" i="15"/>
  <c r="AE828" i="15"/>
  <c r="AF828" i="15"/>
  <c r="AE829" i="15"/>
  <c r="AF829" i="15"/>
  <c r="AE830" i="15"/>
  <c r="AF830" i="15"/>
  <c r="AE831" i="15"/>
  <c r="AF831" i="15"/>
  <c r="AE832" i="15"/>
  <c r="AF832" i="15"/>
  <c r="AE833" i="15"/>
  <c r="AF833" i="15"/>
  <c r="AE834" i="15"/>
  <c r="AF834" i="15"/>
  <c r="AE835" i="15"/>
  <c r="AF835" i="15"/>
  <c r="AE836" i="15"/>
  <c r="AF836" i="15"/>
  <c r="AE837" i="15"/>
  <c r="AF837" i="15"/>
  <c r="AE838" i="15"/>
  <c r="AF838" i="15"/>
  <c r="AE839" i="15"/>
  <c r="AF839" i="15"/>
  <c r="AE840" i="15"/>
  <c r="AF840" i="15"/>
  <c r="AE841" i="15"/>
  <c r="AF841" i="15"/>
  <c r="AE842" i="15"/>
  <c r="AF842" i="15"/>
  <c r="AE843" i="15"/>
  <c r="AF843" i="15"/>
  <c r="AE844" i="15"/>
  <c r="AF844" i="15"/>
  <c r="A26" i="17"/>
  <c r="B26" i="17" s="1"/>
  <c r="F25" i="10"/>
  <c r="G25" i="10"/>
  <c r="R68" i="18"/>
  <c r="S68" i="18"/>
  <c r="T68" i="18"/>
  <c r="AD68" i="18"/>
  <c r="A68" i="18" s="1"/>
  <c r="R69" i="18"/>
  <c r="S69" i="18"/>
  <c r="T69" i="18"/>
  <c r="AD69" i="18"/>
  <c r="A69" i="18" s="1"/>
  <c r="R70" i="18"/>
  <c r="S70" i="18"/>
  <c r="T70" i="18"/>
  <c r="AD70" i="18"/>
  <c r="A70" i="18" s="1"/>
  <c r="R71" i="18"/>
  <c r="S71" i="18"/>
  <c r="T71" i="18"/>
  <c r="AD71" i="18"/>
  <c r="A71" i="18" s="1"/>
  <c r="R72" i="18"/>
  <c r="S72" i="18"/>
  <c r="T72" i="18"/>
  <c r="AD72" i="18"/>
  <c r="A72" i="18" s="1"/>
  <c r="R73" i="18"/>
  <c r="S73" i="18"/>
  <c r="T73" i="18"/>
  <c r="AD73" i="18"/>
  <c r="A73" i="18" s="1"/>
  <c r="R74" i="18"/>
  <c r="S74" i="18"/>
  <c r="T74" i="18"/>
  <c r="AD74" i="18"/>
  <c r="A74" i="18" s="1"/>
  <c r="R75" i="18"/>
  <c r="S75" i="18"/>
  <c r="T75" i="18"/>
  <c r="AD75" i="18"/>
  <c r="A75" i="18" s="1"/>
  <c r="R76" i="18"/>
  <c r="S76" i="18"/>
  <c r="T76" i="18"/>
  <c r="AD76" i="18"/>
  <c r="A76" i="18" s="1"/>
  <c r="R77" i="18"/>
  <c r="S77" i="18"/>
  <c r="T77" i="18"/>
  <c r="AD77" i="18"/>
  <c r="A77" i="18" s="1"/>
  <c r="R78" i="18"/>
  <c r="S78" i="18"/>
  <c r="T78" i="18"/>
  <c r="AD78" i="18"/>
  <c r="A78" i="18" s="1"/>
  <c r="R79" i="18"/>
  <c r="S79" i="18"/>
  <c r="T79" i="18"/>
  <c r="AD79" i="18"/>
  <c r="A79" i="18" s="1"/>
  <c r="R80" i="18"/>
  <c r="S80" i="18"/>
  <c r="T80" i="18"/>
  <c r="AD80" i="18"/>
  <c r="A80" i="18" s="1"/>
  <c r="R81" i="18"/>
  <c r="S81" i="18"/>
  <c r="T81" i="18"/>
  <c r="AD81" i="18"/>
  <c r="A81" i="18" s="1"/>
  <c r="R82" i="18"/>
  <c r="S82" i="18"/>
  <c r="T82" i="18"/>
  <c r="AD82" i="18"/>
  <c r="A82" i="18" s="1"/>
  <c r="R83" i="18"/>
  <c r="S83" i="18"/>
  <c r="T83" i="18"/>
  <c r="AD83" i="18"/>
  <c r="A83" i="18" s="1"/>
  <c r="R84" i="18"/>
  <c r="S84" i="18"/>
  <c r="T84" i="18"/>
  <c r="AD84" i="18"/>
  <c r="A84" i="18" s="1"/>
  <c r="R85" i="18"/>
  <c r="S85" i="18"/>
  <c r="T85" i="18"/>
  <c r="AD85" i="18"/>
  <c r="A85" i="18" s="1"/>
  <c r="R86" i="18"/>
  <c r="S86" i="18"/>
  <c r="T86" i="18"/>
  <c r="AD86" i="18"/>
  <c r="A86" i="18" s="1"/>
  <c r="R87" i="18"/>
  <c r="S87" i="18"/>
  <c r="T87" i="18"/>
  <c r="AD87" i="18"/>
  <c r="A87" i="18" s="1"/>
  <c r="R88" i="18"/>
  <c r="S88" i="18"/>
  <c r="T88" i="18"/>
  <c r="AD88" i="18"/>
  <c r="A88" i="18" s="1"/>
  <c r="R89" i="18"/>
  <c r="S89" i="18"/>
  <c r="T89" i="18"/>
  <c r="AD89" i="18"/>
  <c r="A89" i="18" s="1"/>
  <c r="R90" i="18"/>
  <c r="S90" i="18"/>
  <c r="T90" i="18"/>
  <c r="AD90" i="18"/>
  <c r="A90" i="18" s="1"/>
  <c r="R91" i="18"/>
  <c r="S91" i="18"/>
  <c r="T91" i="18"/>
  <c r="AD91" i="18"/>
  <c r="A91" i="18" s="1"/>
  <c r="R92" i="18"/>
  <c r="S92" i="18"/>
  <c r="T92" i="18"/>
  <c r="AD92" i="18"/>
  <c r="A92" i="18" s="1"/>
  <c r="R93" i="18"/>
  <c r="S93" i="18"/>
  <c r="T93" i="18"/>
  <c r="AD93" i="18"/>
  <c r="A93" i="18" s="1"/>
  <c r="R94" i="18"/>
  <c r="S94" i="18"/>
  <c r="T94" i="18"/>
  <c r="AD94" i="18"/>
  <c r="A94" i="18" s="1"/>
  <c r="R95" i="18"/>
  <c r="S95" i="18"/>
  <c r="T95" i="18"/>
  <c r="AD95" i="18"/>
  <c r="A95" i="18" s="1"/>
  <c r="R96" i="18"/>
  <c r="S96" i="18"/>
  <c r="T96" i="18"/>
  <c r="AD96" i="18"/>
  <c r="A96" i="18" s="1"/>
  <c r="R97" i="18"/>
  <c r="S97" i="18"/>
  <c r="T97" i="18"/>
  <c r="AD97" i="18"/>
  <c r="A97" i="18" s="1"/>
  <c r="R98" i="18"/>
  <c r="S98" i="18"/>
  <c r="T98" i="18"/>
  <c r="R99" i="18"/>
  <c r="S99" i="18"/>
  <c r="T99" i="18"/>
  <c r="R100" i="18"/>
  <c r="S100" i="18"/>
  <c r="T100" i="18"/>
  <c r="R101" i="18"/>
  <c r="S101" i="18"/>
  <c r="T101" i="18"/>
  <c r="A101" i="18"/>
  <c r="R102" i="18"/>
  <c r="S102" i="18"/>
  <c r="T102" i="18"/>
  <c r="R103" i="18"/>
  <c r="S103" i="18"/>
  <c r="T103" i="18"/>
  <c r="R104" i="18"/>
  <c r="S104" i="18"/>
  <c r="T104" i="18"/>
  <c r="R105" i="18"/>
  <c r="S105" i="18"/>
  <c r="T105" i="18"/>
  <c r="R106" i="18"/>
  <c r="S106" i="18"/>
  <c r="T106" i="18"/>
  <c r="R107" i="18"/>
  <c r="S107" i="18"/>
  <c r="T107" i="18"/>
  <c r="R108" i="18"/>
  <c r="S108" i="18"/>
  <c r="T108" i="18"/>
  <c r="R109" i="18"/>
  <c r="S109" i="18"/>
  <c r="T109" i="18"/>
  <c r="A109" i="18"/>
  <c r="R110" i="18"/>
  <c r="S110" i="18"/>
  <c r="T110" i="18"/>
  <c r="R111" i="18"/>
  <c r="S111" i="18"/>
  <c r="T111" i="18"/>
  <c r="R112" i="18"/>
  <c r="S112" i="18"/>
  <c r="T112" i="18"/>
  <c r="A112" i="18"/>
  <c r="R113" i="18"/>
  <c r="S113" i="18"/>
  <c r="T113" i="18"/>
  <c r="R114" i="18"/>
  <c r="S114" i="18"/>
  <c r="T114" i="18"/>
  <c r="R115" i="18"/>
  <c r="S115" i="18"/>
  <c r="T115" i="18"/>
  <c r="R116" i="18"/>
  <c r="S116" i="18"/>
  <c r="T116" i="18"/>
  <c r="R117" i="18"/>
  <c r="S117" i="18"/>
  <c r="T117" i="18"/>
  <c r="A117" i="18"/>
  <c r="R118" i="18"/>
  <c r="S118" i="18"/>
  <c r="T118" i="18"/>
  <c r="R119" i="18"/>
  <c r="S119" i="18"/>
  <c r="T119" i="18"/>
  <c r="R120" i="18"/>
  <c r="S120" i="18"/>
  <c r="T120" i="18"/>
  <c r="R121" i="18"/>
  <c r="S121" i="18"/>
  <c r="T121" i="18"/>
  <c r="R122" i="18"/>
  <c r="S122" i="18"/>
  <c r="T122" i="18"/>
  <c r="R123" i="18"/>
  <c r="S123" i="18"/>
  <c r="T123" i="18"/>
  <c r="A123" i="18"/>
  <c r="R124" i="18"/>
  <c r="S124" i="18"/>
  <c r="T124" i="18"/>
  <c r="R125" i="18"/>
  <c r="S125" i="18"/>
  <c r="T125" i="18"/>
  <c r="A125" i="18"/>
  <c r="R126" i="18"/>
  <c r="S126" i="18"/>
  <c r="T126" i="18"/>
  <c r="R127" i="18"/>
  <c r="S127" i="18"/>
  <c r="T127" i="18"/>
  <c r="R128" i="18"/>
  <c r="S128" i="18"/>
  <c r="T128" i="18"/>
  <c r="R129" i="18"/>
  <c r="S129" i="18"/>
  <c r="T129" i="18"/>
  <c r="R130" i="18"/>
  <c r="S130" i="18"/>
  <c r="T130" i="18"/>
  <c r="R131" i="18"/>
  <c r="S131" i="18"/>
  <c r="T131" i="18"/>
  <c r="R132" i="18"/>
  <c r="S132" i="18"/>
  <c r="T132" i="18"/>
  <c r="R133" i="18"/>
  <c r="S133" i="18"/>
  <c r="T133" i="18"/>
  <c r="A133" i="18"/>
  <c r="R134" i="18"/>
  <c r="S134" i="18"/>
  <c r="T134" i="18"/>
  <c r="R135" i="18"/>
  <c r="S135" i="18"/>
  <c r="T135" i="18"/>
  <c r="R136" i="18"/>
  <c r="S136" i="18"/>
  <c r="T136" i="18"/>
  <c r="R137" i="18"/>
  <c r="S137" i="18"/>
  <c r="T137" i="18"/>
  <c r="R138" i="18"/>
  <c r="S138" i="18"/>
  <c r="T138" i="18"/>
  <c r="R139" i="18"/>
  <c r="S139" i="18"/>
  <c r="T139" i="18"/>
  <c r="R140" i="18"/>
  <c r="S140" i="18"/>
  <c r="T140" i="18"/>
  <c r="R141" i="18"/>
  <c r="S141" i="18"/>
  <c r="T141" i="18"/>
  <c r="A141" i="18"/>
  <c r="R142" i="18"/>
  <c r="S142" i="18"/>
  <c r="T142" i="18"/>
  <c r="R143" i="18"/>
  <c r="S143" i="18"/>
  <c r="T143" i="18"/>
  <c r="R144" i="18"/>
  <c r="S144" i="18"/>
  <c r="T144" i="18"/>
  <c r="R145" i="18"/>
  <c r="S145" i="18"/>
  <c r="T145" i="18"/>
  <c r="R146" i="18"/>
  <c r="S146" i="18"/>
  <c r="T146" i="18"/>
  <c r="R147" i="18"/>
  <c r="S147" i="18"/>
  <c r="T147" i="18"/>
  <c r="R148" i="18"/>
  <c r="S148" i="18"/>
  <c r="T148" i="18"/>
  <c r="R149" i="18"/>
  <c r="S149" i="18"/>
  <c r="T149" i="18"/>
  <c r="A149" i="18"/>
  <c r="R150" i="18"/>
  <c r="S150" i="18"/>
  <c r="T150" i="18"/>
  <c r="R151" i="18"/>
  <c r="S151" i="18"/>
  <c r="T151" i="18"/>
  <c r="R152" i="18"/>
  <c r="S152" i="18"/>
  <c r="T152" i="18"/>
  <c r="A152" i="18"/>
  <c r="R153" i="18"/>
  <c r="S153" i="18"/>
  <c r="T153" i="18"/>
  <c r="R154" i="18"/>
  <c r="S154" i="18"/>
  <c r="T154" i="18"/>
  <c r="R155" i="18"/>
  <c r="S155" i="18"/>
  <c r="T155" i="18"/>
  <c r="A13" i="17" l="1"/>
  <c r="B13" i="17" s="1"/>
  <c r="F13" i="17" s="1"/>
  <c r="A14" i="17"/>
  <c r="B14" i="17" s="1"/>
  <c r="F14" i="17" s="1"/>
  <c r="A15" i="17"/>
  <c r="B15" i="17" s="1"/>
  <c r="F15" i="17" s="1"/>
  <c r="R60" i="18"/>
  <c r="S60" i="18"/>
  <c r="T60" i="18"/>
  <c r="R61" i="18"/>
  <c r="S61" i="18"/>
  <c r="T61" i="18"/>
  <c r="R62" i="18"/>
  <c r="S62" i="18"/>
  <c r="T62" i="18"/>
  <c r="R63" i="18"/>
  <c r="S63" i="18"/>
  <c r="T63" i="18"/>
  <c r="R64" i="18"/>
  <c r="S64" i="18"/>
  <c r="T64" i="18"/>
  <c r="R65" i="18"/>
  <c r="S65" i="18"/>
  <c r="T65" i="18"/>
  <c r="R66" i="18"/>
  <c r="S66" i="18"/>
  <c r="T66" i="18"/>
  <c r="R67" i="18"/>
  <c r="S67" i="18"/>
  <c r="T67" i="18"/>
  <c r="A156" i="18" l="1"/>
  <c r="A157" i="18"/>
  <c r="A158" i="18"/>
  <c r="A159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2" i="18"/>
  <c r="A263" i="18"/>
  <c r="A264" i="18"/>
  <c r="A265" i="18"/>
  <c r="A266" i="18"/>
  <c r="A267" i="18"/>
  <c r="A268" i="18"/>
  <c r="A269" i="18"/>
  <c r="A270" i="18"/>
  <c r="A271" i="18"/>
  <c r="A272" i="18"/>
  <c r="A273" i="18"/>
  <c r="A274" i="18"/>
  <c r="A275" i="18"/>
  <c r="A276" i="18"/>
  <c r="A277" i="18"/>
  <c r="A278" i="18"/>
  <c r="A279" i="18"/>
  <c r="A280" i="18"/>
  <c r="A281" i="18"/>
  <c r="A282" i="18"/>
  <c r="A283" i="18"/>
  <c r="A284" i="18"/>
  <c r="A285" i="18"/>
  <c r="A286" i="18"/>
  <c r="A287" i="18"/>
  <c r="A288" i="18"/>
  <c r="A289" i="18"/>
  <c r="A290" i="18"/>
  <c r="A291" i="18"/>
  <c r="A292" i="18"/>
  <c r="A293" i="18"/>
  <c r="A294" i="18"/>
  <c r="A295" i="18"/>
  <c r="A296" i="18"/>
  <c r="A297" i="18"/>
  <c r="A298" i="18"/>
  <c r="A299" i="18"/>
  <c r="A300" i="18"/>
  <c r="A301" i="18"/>
  <c r="A302" i="18"/>
  <c r="A303" i="18"/>
  <c r="A304" i="18"/>
  <c r="A305" i="18"/>
  <c r="A306" i="18"/>
  <c r="A307" i="18"/>
  <c r="A308" i="18"/>
  <c r="A309" i="18"/>
  <c r="A310" i="18"/>
  <c r="A311" i="18"/>
  <c r="A312" i="18"/>
  <c r="A313" i="18"/>
  <c r="A314" i="18"/>
  <c r="A315" i="18"/>
  <c r="A316" i="18"/>
  <c r="A317" i="18"/>
  <c r="A318" i="18"/>
  <c r="A319" i="18"/>
  <c r="A320" i="18"/>
  <c r="A321" i="18"/>
  <c r="A322" i="18"/>
  <c r="A323" i="18"/>
  <c r="A324" i="18"/>
  <c r="A325" i="18"/>
  <c r="A326" i="18"/>
  <c r="A327" i="18"/>
  <c r="A328" i="18"/>
  <c r="A329" i="18"/>
  <c r="A330" i="18"/>
  <c r="A331" i="18"/>
  <c r="A332" i="18"/>
  <c r="A333" i="18"/>
  <c r="A334" i="18"/>
  <c r="A335" i="18"/>
  <c r="A336" i="18"/>
  <c r="A337" i="18"/>
  <c r="A338" i="18"/>
  <c r="A339" i="18"/>
  <c r="A340" i="18"/>
  <c r="A341" i="18"/>
  <c r="A342" i="18"/>
  <c r="A343" i="18"/>
  <c r="A344" i="18"/>
  <c r="A345" i="18"/>
  <c r="A346" i="18"/>
  <c r="A347" i="18"/>
  <c r="A348" i="18"/>
  <c r="A349" i="18"/>
  <c r="A350" i="18"/>
  <c r="A351" i="18"/>
  <c r="A352" i="18"/>
  <c r="A353" i="18"/>
  <c r="A354" i="18"/>
  <c r="A355" i="18"/>
  <c r="A356" i="18"/>
  <c r="A357" i="18"/>
  <c r="AD396" i="18"/>
  <c r="A396" i="18" s="1"/>
  <c r="AD397" i="18"/>
  <c r="A397" i="18" s="1"/>
  <c r="AD398" i="18"/>
  <c r="A398" i="18" s="1"/>
  <c r="AD399" i="18"/>
  <c r="A399" i="18" s="1"/>
  <c r="AD400" i="18"/>
  <c r="A400" i="18" s="1"/>
  <c r="AD401" i="18"/>
  <c r="A401" i="18" s="1"/>
  <c r="AD402" i="18"/>
  <c r="A402" i="18" s="1"/>
  <c r="AD403" i="18"/>
  <c r="A403" i="18" s="1"/>
  <c r="AD404" i="18"/>
  <c r="A404" i="18" s="1"/>
  <c r="AD405" i="18"/>
  <c r="A405" i="18" s="1"/>
  <c r="AD406" i="18"/>
  <c r="A406" i="18" s="1"/>
  <c r="AD407" i="18"/>
  <c r="A407" i="18" s="1"/>
  <c r="AD408" i="18"/>
  <c r="A408" i="18" s="1"/>
  <c r="AD409" i="18"/>
  <c r="A409" i="18" s="1"/>
  <c r="AD410" i="18"/>
  <c r="A410" i="18" s="1"/>
  <c r="AD411" i="18"/>
  <c r="A411" i="18" s="1"/>
  <c r="AD412" i="18"/>
  <c r="A412" i="18" s="1"/>
  <c r="AD413" i="18"/>
  <c r="A413" i="18" s="1"/>
  <c r="AD414" i="18"/>
  <c r="A414" i="18" s="1"/>
  <c r="AD415" i="18"/>
  <c r="A415" i="18" s="1"/>
  <c r="AD416" i="18"/>
  <c r="A416" i="18" s="1"/>
  <c r="AD417" i="18"/>
  <c r="A417" i="18" s="1"/>
  <c r="AD418" i="18"/>
  <c r="A418" i="18" s="1"/>
  <c r="AD419" i="18"/>
  <c r="A419" i="18" s="1"/>
  <c r="AD420" i="18"/>
  <c r="A420" i="18" s="1"/>
  <c r="AD421" i="18"/>
  <c r="A421" i="18" s="1"/>
  <c r="AD422" i="18"/>
  <c r="A422" i="18" s="1"/>
  <c r="AD423" i="18"/>
  <c r="A423" i="18" s="1"/>
  <c r="AD424" i="18"/>
  <c r="A424" i="18" s="1"/>
  <c r="AD425" i="18"/>
  <c r="A425" i="18" s="1"/>
  <c r="AD426" i="18"/>
  <c r="A426" i="18" s="1"/>
  <c r="AD427" i="18"/>
  <c r="A427" i="18" s="1"/>
  <c r="AD428" i="18"/>
  <c r="A428" i="18" s="1"/>
  <c r="AD429" i="18"/>
  <c r="A429" i="18" s="1"/>
  <c r="AD430" i="18"/>
  <c r="A430" i="18" s="1"/>
  <c r="AD431" i="18"/>
  <c r="A431" i="18" s="1"/>
  <c r="AD432" i="18"/>
  <c r="A432" i="18" s="1"/>
  <c r="AD433" i="18"/>
  <c r="A433" i="18" s="1"/>
  <c r="AD434" i="18"/>
  <c r="A434" i="18" s="1"/>
  <c r="AD435" i="18"/>
  <c r="A435" i="18" s="1"/>
  <c r="AD436" i="18"/>
  <c r="A436" i="18" s="1"/>
  <c r="AD437" i="18"/>
  <c r="A437" i="18" s="1"/>
  <c r="AD438" i="18"/>
  <c r="A438" i="18" s="1"/>
  <c r="AD439" i="18"/>
  <c r="A439" i="18" s="1"/>
  <c r="AD440" i="18"/>
  <c r="A440" i="18" s="1"/>
  <c r="AD441" i="18"/>
  <c r="A441" i="18" s="1"/>
  <c r="AD442" i="18"/>
  <c r="A442" i="18" s="1"/>
  <c r="AD443" i="18"/>
  <c r="A443" i="18" s="1"/>
  <c r="AD444" i="18"/>
  <c r="A444" i="18" s="1"/>
  <c r="AD445" i="18"/>
  <c r="A445" i="18" s="1"/>
  <c r="AD446" i="18"/>
  <c r="A446" i="18" s="1"/>
  <c r="AD447" i="18"/>
  <c r="A447" i="18" s="1"/>
  <c r="AD448" i="18"/>
  <c r="A448" i="18" s="1"/>
  <c r="AD449" i="18"/>
  <c r="A449" i="18" s="1"/>
  <c r="AD450" i="18"/>
  <c r="A450" i="18" s="1"/>
  <c r="AD451" i="18"/>
  <c r="A451" i="18" s="1"/>
  <c r="AD452" i="18"/>
  <c r="A452" i="18" s="1"/>
  <c r="AD453" i="18"/>
  <c r="A453" i="18" s="1"/>
  <c r="AD454" i="18"/>
  <c r="A454" i="18" s="1"/>
  <c r="AD455" i="18"/>
  <c r="A455" i="18" s="1"/>
  <c r="AD456" i="18"/>
  <c r="A456" i="18" s="1"/>
  <c r="AD457" i="18"/>
  <c r="A457" i="18" s="1"/>
  <c r="AD458" i="18"/>
  <c r="A458" i="18" s="1"/>
  <c r="AD459" i="18"/>
  <c r="A459" i="18" s="1"/>
  <c r="AD460" i="18"/>
  <c r="A460" i="18" s="1"/>
  <c r="AD461" i="18"/>
  <c r="A461" i="18" s="1"/>
  <c r="AD462" i="18"/>
  <c r="A462" i="18" s="1"/>
  <c r="AD463" i="18"/>
  <c r="A463" i="18" s="1"/>
  <c r="AD464" i="18"/>
  <c r="A464" i="18" s="1"/>
  <c r="AD465" i="18"/>
  <c r="A465" i="18" s="1"/>
  <c r="AD466" i="18"/>
  <c r="A466" i="18" s="1"/>
  <c r="AD467" i="18"/>
  <c r="A467" i="18" s="1"/>
  <c r="AD468" i="18"/>
  <c r="A468" i="18" s="1"/>
  <c r="AD469" i="18"/>
  <c r="A469" i="18" s="1"/>
  <c r="AD470" i="18"/>
  <c r="A470" i="18" s="1"/>
  <c r="AD471" i="18"/>
  <c r="A471" i="18" s="1"/>
  <c r="AD472" i="18"/>
  <c r="A472" i="18" s="1"/>
  <c r="AD473" i="18"/>
  <c r="A473" i="18" s="1"/>
  <c r="AD474" i="18"/>
  <c r="A474" i="18" s="1"/>
  <c r="AD475" i="18"/>
  <c r="A475" i="18" s="1"/>
  <c r="AD476" i="18"/>
  <c r="A476" i="18" s="1"/>
  <c r="AD477" i="18"/>
  <c r="A477" i="18" s="1"/>
  <c r="AD478" i="18"/>
  <c r="A478" i="18" s="1"/>
  <c r="AD479" i="18"/>
  <c r="A479" i="18" s="1"/>
  <c r="AD480" i="18"/>
  <c r="A480" i="18" s="1"/>
  <c r="AD481" i="18"/>
  <c r="A481" i="18" s="1"/>
  <c r="AD482" i="18"/>
  <c r="A482" i="18" s="1"/>
  <c r="AD483" i="18"/>
  <c r="A483" i="18" s="1"/>
  <c r="AD484" i="18"/>
  <c r="A484" i="18" s="1"/>
  <c r="AD485" i="18"/>
  <c r="A485" i="18" s="1"/>
  <c r="AD486" i="18"/>
  <c r="A486" i="18" s="1"/>
  <c r="AD487" i="18"/>
  <c r="A487" i="18" s="1"/>
  <c r="AD488" i="18"/>
  <c r="A488" i="18" s="1"/>
  <c r="AD489" i="18"/>
  <c r="A489" i="18" s="1"/>
  <c r="AD490" i="18"/>
  <c r="A490" i="18" s="1"/>
  <c r="AD491" i="18"/>
  <c r="A491" i="18" s="1"/>
  <c r="AD492" i="18"/>
  <c r="A492" i="18" s="1"/>
  <c r="AD493" i="18"/>
  <c r="A493" i="18" s="1"/>
  <c r="AD494" i="18"/>
  <c r="A494" i="18" s="1"/>
  <c r="AD495" i="18"/>
  <c r="A495" i="18" s="1"/>
  <c r="AD496" i="18"/>
  <c r="A496" i="18" s="1"/>
  <c r="AD497" i="18"/>
  <c r="A497" i="18" s="1"/>
  <c r="AD498" i="18"/>
  <c r="A498" i="18" s="1"/>
  <c r="AD499" i="18"/>
  <c r="A499" i="18" s="1"/>
  <c r="AD500" i="18"/>
  <c r="A500" i="18" s="1"/>
  <c r="AD501" i="18"/>
  <c r="A501" i="18" s="1"/>
  <c r="AD502" i="18"/>
  <c r="A502" i="18" s="1"/>
  <c r="AD503" i="18"/>
  <c r="A503" i="18" s="1"/>
  <c r="AD504" i="18"/>
  <c r="A504" i="18" s="1"/>
  <c r="AD505" i="18"/>
  <c r="A505" i="18" s="1"/>
  <c r="AD506" i="18"/>
  <c r="A506" i="18" s="1"/>
  <c r="AD507" i="18"/>
  <c r="A507" i="18" s="1"/>
  <c r="AD508" i="18"/>
  <c r="A508" i="18" s="1"/>
  <c r="AD509" i="18"/>
  <c r="A509" i="18" s="1"/>
  <c r="AD510" i="18"/>
  <c r="A510" i="18" s="1"/>
  <c r="AD511" i="18"/>
  <c r="A511" i="18" s="1"/>
  <c r="AD512" i="18"/>
  <c r="A512" i="18" s="1"/>
  <c r="AD513" i="18"/>
  <c r="A513" i="18" s="1"/>
  <c r="AD514" i="18"/>
  <c r="A514" i="18" s="1"/>
  <c r="AD515" i="18"/>
  <c r="A515" i="18" s="1"/>
  <c r="AD516" i="18"/>
  <c r="A516" i="18" s="1"/>
  <c r="AD517" i="18"/>
  <c r="A517" i="18" s="1"/>
  <c r="AD518" i="18"/>
  <c r="A518" i="18" s="1"/>
  <c r="AD519" i="18"/>
  <c r="A519" i="18" s="1"/>
  <c r="AD520" i="18"/>
  <c r="A520" i="18" s="1"/>
  <c r="AD521" i="18"/>
  <c r="A521" i="18" s="1"/>
  <c r="AD522" i="18"/>
  <c r="A522" i="18" s="1"/>
  <c r="AD523" i="18"/>
  <c r="A523" i="18" s="1"/>
  <c r="AD524" i="18"/>
  <c r="A524" i="18" s="1"/>
  <c r="AD525" i="18"/>
  <c r="A525" i="18" s="1"/>
  <c r="AD526" i="18"/>
  <c r="A526" i="18" s="1"/>
  <c r="AD527" i="18"/>
  <c r="A527" i="18" s="1"/>
  <c r="AD528" i="18"/>
  <c r="A528" i="18" s="1"/>
  <c r="AD529" i="18"/>
  <c r="A529" i="18" s="1"/>
  <c r="AD530" i="18"/>
  <c r="A530" i="18" s="1"/>
  <c r="AD531" i="18"/>
  <c r="A531" i="18" s="1"/>
  <c r="AD532" i="18"/>
  <c r="A532" i="18" s="1"/>
  <c r="AD533" i="18"/>
  <c r="A533" i="18" s="1"/>
  <c r="AD534" i="18"/>
  <c r="A534" i="18" s="1"/>
  <c r="AD535" i="18"/>
  <c r="A535" i="18" s="1"/>
  <c r="AD536" i="18"/>
  <c r="A536" i="18" s="1"/>
  <c r="AD537" i="18"/>
  <c r="A537" i="18" s="1"/>
  <c r="AD538" i="18"/>
  <c r="A538" i="18" s="1"/>
  <c r="AD539" i="18"/>
  <c r="A539" i="18" s="1"/>
  <c r="AD540" i="18"/>
  <c r="A540" i="18" s="1"/>
  <c r="AD541" i="18"/>
  <c r="A541" i="18" s="1"/>
  <c r="AD542" i="18"/>
  <c r="A542" i="18" s="1"/>
  <c r="AD543" i="18"/>
  <c r="A543" i="18" s="1"/>
  <c r="AD544" i="18"/>
  <c r="A544" i="18" s="1"/>
  <c r="AD545" i="18"/>
  <c r="A545" i="18" s="1"/>
  <c r="AD546" i="18"/>
  <c r="A546" i="18" s="1"/>
  <c r="AD547" i="18"/>
  <c r="A547" i="18" s="1"/>
  <c r="AD548" i="18"/>
  <c r="A548" i="18" s="1"/>
  <c r="AD549" i="18"/>
  <c r="A549" i="18" s="1"/>
  <c r="AD550" i="18"/>
  <c r="A550" i="18" s="1"/>
  <c r="AD551" i="18"/>
  <c r="A551" i="18" s="1"/>
  <c r="AD552" i="18"/>
  <c r="A552" i="18" s="1"/>
  <c r="AD553" i="18"/>
  <c r="A553" i="18" s="1"/>
  <c r="AD554" i="18"/>
  <c r="A554" i="18" s="1"/>
  <c r="AD555" i="18"/>
  <c r="A555" i="18" s="1"/>
  <c r="AD556" i="18"/>
  <c r="A556" i="18" s="1"/>
  <c r="AD557" i="18"/>
  <c r="A557" i="18" s="1"/>
  <c r="AD558" i="18"/>
  <c r="A558" i="18" s="1"/>
  <c r="AD559" i="18"/>
  <c r="A559" i="18" s="1"/>
  <c r="AD560" i="18"/>
  <c r="A560" i="18" s="1"/>
  <c r="AD561" i="18"/>
  <c r="A561" i="18" s="1"/>
  <c r="AD562" i="18"/>
  <c r="A562" i="18" s="1"/>
  <c r="AD563" i="18"/>
  <c r="A563" i="18" s="1"/>
  <c r="AD564" i="18"/>
  <c r="A564" i="18" s="1"/>
  <c r="AD565" i="18"/>
  <c r="A565" i="18" s="1"/>
  <c r="AD566" i="18"/>
  <c r="A566" i="18" s="1"/>
  <c r="AD567" i="18"/>
  <c r="A567" i="18" s="1"/>
  <c r="AD568" i="18"/>
  <c r="A568" i="18" s="1"/>
  <c r="AD569" i="18"/>
  <c r="A569" i="18" s="1"/>
  <c r="AD570" i="18"/>
  <c r="A570" i="18" s="1"/>
  <c r="AD571" i="18"/>
  <c r="A571" i="18" s="1"/>
  <c r="AD572" i="18"/>
  <c r="A572" i="18" s="1"/>
  <c r="AD573" i="18"/>
  <c r="A573" i="18" s="1"/>
  <c r="AD574" i="18"/>
  <c r="A574" i="18" s="1"/>
  <c r="AD575" i="18"/>
  <c r="A575" i="18" s="1"/>
  <c r="AD576" i="18"/>
  <c r="A576" i="18" s="1"/>
  <c r="AD577" i="18"/>
  <c r="A577" i="18" s="1"/>
  <c r="AD578" i="18"/>
  <c r="A578" i="18" s="1"/>
  <c r="AD579" i="18"/>
  <c r="A579" i="18" s="1"/>
  <c r="AD580" i="18"/>
  <c r="A580" i="18" s="1"/>
  <c r="AD581" i="18"/>
  <c r="A581" i="18" s="1"/>
  <c r="AD582" i="18"/>
  <c r="A582" i="18" s="1"/>
  <c r="AD583" i="18"/>
  <c r="A583" i="18" s="1"/>
  <c r="AD584" i="18"/>
  <c r="A584" i="18" s="1"/>
  <c r="AD585" i="18"/>
  <c r="A585" i="18" s="1"/>
  <c r="AD586" i="18"/>
  <c r="A586" i="18" s="1"/>
  <c r="AD587" i="18"/>
  <c r="A587" i="18" s="1"/>
  <c r="AD588" i="18"/>
  <c r="A588" i="18" s="1"/>
  <c r="AD589" i="18"/>
  <c r="A589" i="18" s="1"/>
  <c r="AD590" i="18"/>
  <c r="A590" i="18" s="1"/>
  <c r="AD591" i="18"/>
  <c r="A591" i="18" s="1"/>
  <c r="AD592" i="18"/>
  <c r="A592" i="18" s="1"/>
  <c r="AD593" i="18"/>
  <c r="A593" i="18" s="1"/>
  <c r="AD594" i="18"/>
  <c r="A594" i="18" s="1"/>
  <c r="AD595" i="18"/>
  <c r="A595" i="18" s="1"/>
  <c r="AD596" i="18"/>
  <c r="A596" i="18" s="1"/>
  <c r="AD597" i="18"/>
  <c r="A597" i="18" s="1"/>
  <c r="AD598" i="18"/>
  <c r="A598" i="18" s="1"/>
  <c r="AD599" i="18"/>
  <c r="A599" i="18" s="1"/>
  <c r="AD600" i="18"/>
  <c r="A600" i="18" s="1"/>
  <c r="AD601" i="18"/>
  <c r="A601" i="18" s="1"/>
  <c r="AD602" i="18"/>
  <c r="A602" i="18" s="1"/>
  <c r="AD603" i="18"/>
  <c r="A603" i="18" s="1"/>
  <c r="AD604" i="18"/>
  <c r="A604" i="18" s="1"/>
  <c r="AD605" i="18"/>
  <c r="A605" i="18" s="1"/>
  <c r="AD606" i="18"/>
  <c r="A606" i="18" s="1"/>
  <c r="AD607" i="18"/>
  <c r="A607" i="18" s="1"/>
  <c r="AD608" i="18"/>
  <c r="A608" i="18" s="1"/>
  <c r="AD609" i="18"/>
  <c r="A609" i="18" s="1"/>
  <c r="AD610" i="18"/>
  <c r="A610" i="18" s="1"/>
  <c r="AD611" i="18"/>
  <c r="A611" i="18" s="1"/>
  <c r="AD612" i="18"/>
  <c r="A612" i="18" s="1"/>
  <c r="AD613" i="18"/>
  <c r="A613" i="18" s="1"/>
  <c r="AD614" i="18"/>
  <c r="A614" i="18" s="1"/>
  <c r="AD615" i="18"/>
  <c r="A615" i="18" s="1"/>
  <c r="AD616" i="18"/>
  <c r="A616" i="18" s="1"/>
  <c r="AD617" i="18"/>
  <c r="A617" i="18" s="1"/>
  <c r="AD618" i="18"/>
  <c r="A618" i="18" s="1"/>
  <c r="AD619" i="18"/>
  <c r="A619" i="18" s="1"/>
  <c r="AD620" i="18"/>
  <c r="A620" i="18" s="1"/>
  <c r="AD621" i="18"/>
  <c r="A621" i="18" s="1"/>
  <c r="AD622" i="18"/>
  <c r="A622" i="18" s="1"/>
  <c r="AD623" i="18"/>
  <c r="A623" i="18" s="1"/>
  <c r="AD624" i="18"/>
  <c r="A624" i="18" s="1"/>
  <c r="AD625" i="18"/>
  <c r="A625" i="18" s="1"/>
  <c r="AD626" i="18"/>
  <c r="A626" i="18" s="1"/>
  <c r="AD627" i="18"/>
  <c r="A627" i="18" s="1"/>
  <c r="AD628" i="18"/>
  <c r="A628" i="18" s="1"/>
  <c r="AD629" i="18"/>
  <c r="A629" i="18" s="1"/>
  <c r="AD630" i="18"/>
  <c r="A630" i="18" s="1"/>
  <c r="AD631" i="18"/>
  <c r="A631" i="18" s="1"/>
  <c r="AD632" i="18"/>
  <c r="A632" i="18" s="1"/>
  <c r="AD633" i="18"/>
  <c r="A633" i="18" s="1"/>
  <c r="AD634" i="18"/>
  <c r="A634" i="18" s="1"/>
  <c r="AD635" i="18"/>
  <c r="A635" i="18" s="1"/>
  <c r="AD636" i="18"/>
  <c r="A636" i="18" s="1"/>
  <c r="AD637" i="18"/>
  <c r="A637" i="18" s="1"/>
  <c r="AD638" i="18"/>
  <c r="A638" i="18" s="1"/>
  <c r="AD639" i="18"/>
  <c r="A639" i="18" s="1"/>
  <c r="AD640" i="18"/>
  <c r="A640" i="18" s="1"/>
  <c r="AD641" i="18"/>
  <c r="A641" i="18" s="1"/>
  <c r="AD642" i="18"/>
  <c r="A642" i="18" s="1"/>
  <c r="AD643" i="18"/>
  <c r="A643" i="18" s="1"/>
  <c r="AD644" i="18"/>
  <c r="A644" i="18" s="1"/>
  <c r="AD645" i="18"/>
  <c r="A645" i="18" s="1"/>
  <c r="AD646" i="18"/>
  <c r="A646" i="18" s="1"/>
  <c r="AD647" i="18"/>
  <c r="A647" i="18" s="1"/>
  <c r="AD648" i="18"/>
  <c r="A648" i="18" s="1"/>
  <c r="AD649" i="18"/>
  <c r="A649" i="18" s="1"/>
  <c r="AD650" i="18"/>
  <c r="A650" i="18" s="1"/>
  <c r="AD651" i="18"/>
  <c r="A651" i="18" s="1"/>
  <c r="AD652" i="18"/>
  <c r="A652" i="18" s="1"/>
  <c r="AD653" i="18"/>
  <c r="A653" i="18" s="1"/>
  <c r="AD654" i="18"/>
  <c r="A654" i="18" s="1"/>
  <c r="AD655" i="18"/>
  <c r="A655" i="18" s="1"/>
  <c r="AD656" i="18"/>
  <c r="A656" i="18" s="1"/>
  <c r="AD657" i="18"/>
  <c r="A657" i="18" s="1"/>
  <c r="AD658" i="18"/>
  <c r="A658" i="18" s="1"/>
  <c r="AD659" i="18"/>
  <c r="A659" i="18" s="1"/>
  <c r="AD660" i="18"/>
  <c r="A660" i="18" s="1"/>
  <c r="AD661" i="18"/>
  <c r="A661" i="18" s="1"/>
  <c r="AD662" i="18"/>
  <c r="A662" i="18" s="1"/>
  <c r="AD663" i="18"/>
  <c r="A663" i="18" s="1"/>
  <c r="AD664" i="18"/>
  <c r="A664" i="18" s="1"/>
  <c r="AD665" i="18"/>
  <c r="A665" i="18" s="1"/>
  <c r="AD666" i="18"/>
  <c r="A666" i="18" s="1"/>
  <c r="AD667" i="18"/>
  <c r="A667" i="18" s="1"/>
  <c r="AD668" i="18"/>
  <c r="A668" i="18" s="1"/>
  <c r="AD669" i="18"/>
  <c r="A669" i="18" s="1"/>
  <c r="AD670" i="18"/>
  <c r="A670" i="18" s="1"/>
  <c r="AD671" i="18"/>
  <c r="A671" i="18" s="1"/>
  <c r="AD672" i="18"/>
  <c r="A672" i="18" s="1"/>
  <c r="AD673" i="18"/>
  <c r="A673" i="18" s="1"/>
  <c r="AD674" i="18"/>
  <c r="A674" i="18" s="1"/>
  <c r="AD675" i="18"/>
  <c r="A675" i="18" s="1"/>
  <c r="AD676" i="18"/>
  <c r="A676" i="18" s="1"/>
  <c r="AD677" i="18"/>
  <c r="A677" i="18" s="1"/>
  <c r="AD678" i="18"/>
  <c r="A678" i="18" s="1"/>
  <c r="AD679" i="18"/>
  <c r="A679" i="18" s="1"/>
  <c r="AD680" i="18"/>
  <c r="A680" i="18" s="1"/>
  <c r="AD681" i="18"/>
  <c r="A681" i="18" s="1"/>
  <c r="AD682" i="18"/>
  <c r="A682" i="18" s="1"/>
  <c r="AD683" i="18"/>
  <c r="A683" i="18" s="1"/>
  <c r="AD684" i="18"/>
  <c r="A684" i="18" s="1"/>
  <c r="AD685" i="18"/>
  <c r="A685" i="18" s="1"/>
  <c r="AD686" i="18"/>
  <c r="A686" i="18" s="1"/>
  <c r="AD687" i="18"/>
  <c r="A687" i="18" s="1"/>
  <c r="AD688" i="18"/>
  <c r="A688" i="18" s="1"/>
  <c r="AD689" i="18"/>
  <c r="A689" i="18" s="1"/>
  <c r="AD690" i="18"/>
  <c r="A690" i="18" s="1"/>
  <c r="AD691" i="18"/>
  <c r="A691" i="18" s="1"/>
  <c r="AD692" i="18"/>
  <c r="A692" i="18" s="1"/>
  <c r="AD693" i="18"/>
  <c r="A693" i="18" s="1"/>
  <c r="AD694" i="18"/>
  <c r="A694" i="18" s="1"/>
  <c r="AD695" i="18"/>
  <c r="A695" i="18" s="1"/>
  <c r="AD696" i="18"/>
  <c r="A696" i="18" s="1"/>
  <c r="AD697" i="18"/>
  <c r="A697" i="18" s="1"/>
  <c r="AD698" i="18"/>
  <c r="A698" i="18" s="1"/>
  <c r="AD699" i="18"/>
  <c r="A699" i="18" s="1"/>
  <c r="AD700" i="18"/>
  <c r="A700" i="18" s="1"/>
  <c r="AD701" i="18"/>
  <c r="A701" i="18" s="1"/>
  <c r="AD702" i="18"/>
  <c r="A702" i="18" s="1"/>
  <c r="AD703" i="18"/>
  <c r="A703" i="18" s="1"/>
  <c r="AD704" i="18"/>
  <c r="A704" i="18" s="1"/>
  <c r="AD705" i="18"/>
  <c r="A705" i="18" s="1"/>
  <c r="AD706" i="18"/>
  <c r="A706" i="18" s="1"/>
  <c r="AD707" i="18"/>
  <c r="A707" i="18" s="1"/>
  <c r="AD708" i="18"/>
  <c r="A708" i="18" s="1"/>
  <c r="AD709" i="18"/>
  <c r="A709" i="18" s="1"/>
  <c r="AD710" i="18"/>
  <c r="A710" i="18" s="1"/>
  <c r="AD711" i="18"/>
  <c r="A711" i="18" s="1"/>
  <c r="AD712" i="18"/>
  <c r="A712" i="18" s="1"/>
  <c r="AD713" i="18"/>
  <c r="A713" i="18" s="1"/>
  <c r="AD714" i="18"/>
  <c r="A714" i="18" s="1"/>
  <c r="AD715" i="18"/>
  <c r="A715" i="18" s="1"/>
  <c r="AD716" i="18"/>
  <c r="A716" i="18" s="1"/>
  <c r="AD717" i="18"/>
  <c r="A717" i="18" s="1"/>
  <c r="AD718" i="18"/>
  <c r="A718" i="18" s="1"/>
  <c r="AD719" i="18"/>
  <c r="A719" i="18" s="1"/>
  <c r="AD720" i="18"/>
  <c r="A720" i="18" s="1"/>
  <c r="AD721" i="18"/>
  <c r="A721" i="18" s="1"/>
  <c r="AD722" i="18"/>
  <c r="A722" i="18" s="1"/>
  <c r="AD723" i="18"/>
  <c r="A723" i="18" s="1"/>
  <c r="AD724" i="18"/>
  <c r="A724" i="18" s="1"/>
  <c r="AD725" i="18"/>
  <c r="A725" i="18" s="1"/>
  <c r="AD726" i="18"/>
  <c r="A726" i="18" s="1"/>
  <c r="AD727" i="18"/>
  <c r="A727" i="18" s="1"/>
  <c r="AD728" i="18"/>
  <c r="A728" i="18" s="1"/>
  <c r="AD729" i="18"/>
  <c r="A729" i="18" s="1"/>
  <c r="AD730" i="18"/>
  <c r="A730" i="18" s="1"/>
  <c r="AD731" i="18"/>
  <c r="A731" i="18" s="1"/>
  <c r="AD732" i="18"/>
  <c r="A732" i="18" s="1"/>
  <c r="AD733" i="18"/>
  <c r="A733" i="18" s="1"/>
  <c r="AD734" i="18"/>
  <c r="A734" i="18" s="1"/>
  <c r="AD735" i="18"/>
  <c r="A735" i="18" s="1"/>
  <c r="AD736" i="18"/>
  <c r="A736" i="18" s="1"/>
  <c r="AD737" i="18"/>
  <c r="A737" i="18" s="1"/>
  <c r="AD738" i="18"/>
  <c r="A738" i="18" s="1"/>
  <c r="AD739" i="18"/>
  <c r="A739" i="18" s="1"/>
  <c r="AD740" i="18"/>
  <c r="A740" i="18" s="1"/>
  <c r="AD741" i="18"/>
  <c r="A741" i="18" s="1"/>
  <c r="AD742" i="18"/>
  <c r="A742" i="18" s="1"/>
  <c r="AD743" i="18"/>
  <c r="A743" i="18" s="1"/>
  <c r="AD744" i="18"/>
  <c r="A744" i="18" s="1"/>
  <c r="AD745" i="18"/>
  <c r="A745" i="18" s="1"/>
  <c r="AD746" i="18"/>
  <c r="A746" i="18" s="1"/>
  <c r="AD747" i="18"/>
  <c r="A747" i="18" s="1"/>
  <c r="AD748" i="18"/>
  <c r="A748" i="18" s="1"/>
  <c r="AD749" i="18"/>
  <c r="A749" i="18" s="1"/>
  <c r="AD750" i="18"/>
  <c r="A750" i="18" s="1"/>
  <c r="AD751" i="18"/>
  <c r="A751" i="18" s="1"/>
  <c r="AD752" i="18"/>
  <c r="A752" i="18" s="1"/>
  <c r="AD753" i="18"/>
  <c r="A753" i="18" s="1"/>
  <c r="AD754" i="18"/>
  <c r="A754" i="18" s="1"/>
  <c r="AD755" i="18"/>
  <c r="A755" i="18" s="1"/>
  <c r="AD756" i="18"/>
  <c r="A756" i="18" s="1"/>
  <c r="AD757" i="18"/>
  <c r="A757" i="18" s="1"/>
  <c r="AD758" i="18"/>
  <c r="A758" i="18" s="1"/>
  <c r="AD759" i="18"/>
  <c r="A759" i="18" s="1"/>
  <c r="AD760" i="18"/>
  <c r="A760" i="18" s="1"/>
  <c r="AD761" i="18"/>
  <c r="A761" i="18" s="1"/>
  <c r="AD762" i="18"/>
  <c r="A762" i="18" s="1"/>
  <c r="AD763" i="18"/>
  <c r="A763" i="18" s="1"/>
  <c r="AD764" i="18"/>
  <c r="A764" i="18" s="1"/>
  <c r="AD765" i="18"/>
  <c r="A765" i="18" s="1"/>
  <c r="AD766" i="18"/>
  <c r="A766" i="18" s="1"/>
  <c r="AD767" i="18"/>
  <c r="A767" i="18" s="1"/>
  <c r="AD768" i="18"/>
  <c r="A768" i="18" s="1"/>
  <c r="AD769" i="18"/>
  <c r="A769" i="18" s="1"/>
  <c r="AD770" i="18"/>
  <c r="A770" i="18" s="1"/>
  <c r="AD771" i="18"/>
  <c r="A771" i="18" s="1"/>
  <c r="AD772" i="18"/>
  <c r="A772" i="18" s="1"/>
  <c r="AD773" i="18"/>
  <c r="A773" i="18" s="1"/>
  <c r="AD774" i="18"/>
  <c r="A774" i="18" s="1"/>
  <c r="AD775" i="18"/>
  <c r="A775" i="18" s="1"/>
  <c r="AD776" i="18"/>
  <c r="A776" i="18" s="1"/>
  <c r="AD777" i="18"/>
  <c r="A777" i="18" s="1"/>
  <c r="AD778" i="18"/>
  <c r="A778" i="18" s="1"/>
  <c r="AD779" i="18"/>
  <c r="A779" i="18" s="1"/>
  <c r="AD780" i="18"/>
  <c r="A780" i="18" s="1"/>
  <c r="AD781" i="18"/>
  <c r="A781" i="18" s="1"/>
  <c r="AD782" i="18"/>
  <c r="A782" i="18" s="1"/>
  <c r="AD783" i="18"/>
  <c r="A783" i="18" s="1"/>
  <c r="AD784" i="18"/>
  <c r="A784" i="18" s="1"/>
  <c r="AD785" i="18"/>
  <c r="A785" i="18" s="1"/>
  <c r="AD786" i="18"/>
  <c r="A786" i="18" s="1"/>
  <c r="AD787" i="18"/>
  <c r="A787" i="18" s="1"/>
  <c r="AD788" i="18"/>
  <c r="A788" i="18" s="1"/>
  <c r="AD789" i="18"/>
  <c r="A789" i="18" s="1"/>
  <c r="AD790" i="18"/>
  <c r="A790" i="18" s="1"/>
  <c r="AD791" i="18"/>
  <c r="A791" i="18" s="1"/>
  <c r="AD792" i="18"/>
  <c r="A792" i="18" s="1"/>
  <c r="AD793" i="18"/>
  <c r="A793" i="18" s="1"/>
  <c r="AD794" i="18"/>
  <c r="A794" i="18" s="1"/>
  <c r="AD795" i="18"/>
  <c r="A795" i="18" s="1"/>
  <c r="AD796" i="18"/>
  <c r="A796" i="18" s="1"/>
  <c r="AD797" i="18"/>
  <c r="A797" i="18" s="1"/>
  <c r="AD798" i="18"/>
  <c r="A798" i="18" s="1"/>
  <c r="AD799" i="18"/>
  <c r="A799" i="18" s="1"/>
  <c r="AD800" i="18"/>
  <c r="A800" i="18" s="1"/>
  <c r="AD801" i="18"/>
  <c r="A801" i="18" s="1"/>
  <c r="AD802" i="18"/>
  <c r="A802" i="18" s="1"/>
  <c r="AD803" i="18"/>
  <c r="A803" i="18" s="1"/>
  <c r="AD804" i="18"/>
  <c r="A804" i="18" s="1"/>
  <c r="AD805" i="18"/>
  <c r="A805" i="18" s="1"/>
  <c r="AD806" i="18"/>
  <c r="A806" i="18" s="1"/>
  <c r="AD807" i="18"/>
  <c r="A807" i="18" s="1"/>
  <c r="AD808" i="18"/>
  <c r="A808" i="18" s="1"/>
  <c r="AD809" i="18"/>
  <c r="A809" i="18" s="1"/>
  <c r="AD810" i="18"/>
  <c r="A810" i="18" s="1"/>
  <c r="AD811" i="18"/>
  <c r="A811" i="18" s="1"/>
  <c r="AD812" i="18"/>
  <c r="A812" i="18" s="1"/>
  <c r="AD813" i="18"/>
  <c r="A813" i="18" s="1"/>
  <c r="AD814" i="18"/>
  <c r="A814" i="18" s="1"/>
  <c r="AD815" i="18"/>
  <c r="A815" i="18" s="1"/>
  <c r="AD816" i="18"/>
  <c r="A816" i="18" s="1"/>
  <c r="AD817" i="18"/>
  <c r="A817" i="18" s="1"/>
  <c r="AD818" i="18"/>
  <c r="A818" i="18" s="1"/>
  <c r="AD819" i="18"/>
  <c r="A819" i="18" s="1"/>
  <c r="AD820" i="18"/>
  <c r="A820" i="18" s="1"/>
  <c r="AD821" i="18"/>
  <c r="A821" i="18" s="1"/>
  <c r="AD822" i="18"/>
  <c r="A822" i="18" s="1"/>
  <c r="AD823" i="18"/>
  <c r="A823" i="18" s="1"/>
  <c r="AD824" i="18"/>
  <c r="A824" i="18" s="1"/>
  <c r="AD825" i="18"/>
  <c r="A825" i="18" s="1"/>
  <c r="AD826" i="18"/>
  <c r="A826" i="18" s="1"/>
  <c r="AD827" i="18"/>
  <c r="A827" i="18" s="1"/>
  <c r="AD828" i="18"/>
  <c r="A828" i="18" s="1"/>
  <c r="AD829" i="18"/>
  <c r="A829" i="18" s="1"/>
  <c r="AD830" i="18"/>
  <c r="A830" i="18" s="1"/>
  <c r="AD831" i="18"/>
  <c r="A831" i="18" s="1"/>
  <c r="AD832" i="18"/>
  <c r="A832" i="18" s="1"/>
  <c r="AD833" i="18"/>
  <c r="A833" i="18" s="1"/>
  <c r="AD834" i="18"/>
  <c r="A834" i="18" s="1"/>
  <c r="AD835" i="18"/>
  <c r="A835" i="18" s="1"/>
  <c r="AD836" i="18"/>
  <c r="A836" i="18" s="1"/>
  <c r="AD837" i="18"/>
  <c r="A837" i="18" s="1"/>
  <c r="AD838" i="18"/>
  <c r="A838" i="18" s="1"/>
  <c r="AD839" i="18"/>
  <c r="A839" i="18" s="1"/>
  <c r="AD840" i="18"/>
  <c r="A840" i="18" s="1"/>
  <c r="AD841" i="18"/>
  <c r="A841" i="18" s="1"/>
  <c r="AD842" i="18"/>
  <c r="A842" i="18" s="1"/>
  <c r="AD843" i="18"/>
  <c r="A843" i="18" s="1"/>
  <c r="AD844" i="18"/>
  <c r="A844" i="18" s="1"/>
  <c r="AD3" i="18"/>
  <c r="AD4" i="18"/>
  <c r="AD5" i="18"/>
  <c r="AD6" i="18"/>
  <c r="AD7" i="18"/>
  <c r="A7" i="18" s="1"/>
  <c r="AD8" i="18"/>
  <c r="A8" i="18" s="1"/>
  <c r="AD9" i="18"/>
  <c r="A9" i="18" s="1"/>
  <c r="AD10" i="18"/>
  <c r="AD11" i="18"/>
  <c r="AD12" i="18"/>
  <c r="AD13" i="18"/>
  <c r="AD14" i="18"/>
  <c r="AD15" i="18"/>
  <c r="AD16" i="18"/>
  <c r="AD17" i="18"/>
  <c r="A17" i="18" s="1"/>
  <c r="AD18" i="18"/>
  <c r="AD19" i="18"/>
  <c r="AD20" i="18"/>
  <c r="AD21" i="18"/>
  <c r="AD22" i="18"/>
  <c r="AD23" i="18"/>
  <c r="AD24" i="18"/>
  <c r="AD25" i="18"/>
  <c r="AD26" i="18"/>
  <c r="AD27" i="18"/>
  <c r="AD28" i="18"/>
  <c r="AD29" i="18"/>
  <c r="AD30" i="18"/>
  <c r="AD31" i="18"/>
  <c r="AD32" i="18"/>
  <c r="AD33" i="18"/>
  <c r="AD34" i="18"/>
  <c r="AD35" i="18"/>
  <c r="AD36" i="18"/>
  <c r="AD37" i="18"/>
  <c r="AD38" i="18"/>
  <c r="AD39" i="18"/>
  <c r="AD40" i="18"/>
  <c r="AD41" i="18"/>
  <c r="AD42" i="18"/>
  <c r="AD43" i="18"/>
  <c r="AD44" i="18"/>
  <c r="A44" i="18" s="1"/>
  <c r="AD45" i="18"/>
  <c r="AD46" i="18"/>
  <c r="AD47" i="18"/>
  <c r="AD48" i="18"/>
  <c r="AD49" i="18"/>
  <c r="AD50" i="18"/>
  <c r="AD51" i="18"/>
  <c r="A51" i="18" s="1"/>
  <c r="AD52" i="18"/>
  <c r="A52" i="18" s="1"/>
  <c r="AD53" i="18"/>
  <c r="A53" i="18" s="1"/>
  <c r="AD54" i="18"/>
  <c r="AD55" i="18"/>
  <c r="AD56" i="18"/>
  <c r="AD57" i="18"/>
  <c r="AD58" i="18"/>
  <c r="AD59" i="18"/>
  <c r="AD60" i="18"/>
  <c r="A60" i="18" s="1"/>
  <c r="AD61" i="18"/>
  <c r="A61" i="18" s="1"/>
  <c r="AD62" i="18"/>
  <c r="A62" i="18" s="1"/>
  <c r="AD63" i="18"/>
  <c r="A63" i="18" s="1"/>
  <c r="AD64" i="18"/>
  <c r="A64" i="18" s="1"/>
  <c r="AD65" i="18"/>
  <c r="A65" i="18" s="1"/>
  <c r="AD66" i="18"/>
  <c r="A66" i="18" s="1"/>
  <c r="AD67" i="18"/>
  <c r="A67" i="18" s="1"/>
  <c r="T53" i="18"/>
  <c r="S53" i="18"/>
  <c r="R53" i="18"/>
  <c r="T52" i="18"/>
  <c r="S52" i="18"/>
  <c r="R52" i="18"/>
  <c r="T51" i="18"/>
  <c r="S51" i="18"/>
  <c r="R51" i="18"/>
  <c r="R44" i="18"/>
  <c r="S44" i="18"/>
  <c r="T44" i="18"/>
  <c r="R17" i="18"/>
  <c r="S17" i="18"/>
  <c r="T17" i="18"/>
  <c r="R7" i="18"/>
  <c r="S7" i="18"/>
  <c r="T7" i="18"/>
  <c r="R8" i="18"/>
  <c r="S8" i="18"/>
  <c r="T8" i="18"/>
  <c r="R9" i="18"/>
  <c r="S9" i="18"/>
  <c r="T9" i="18"/>
  <c r="H11" i="10"/>
  <c r="H12" i="10"/>
  <c r="H10" i="10"/>
  <c r="F11" i="10"/>
  <c r="G11" i="10"/>
  <c r="F12" i="10"/>
  <c r="G12" i="10"/>
  <c r="E11" i="10"/>
  <c r="E12" i="10"/>
  <c r="A160" i="18"/>
  <c r="T156" i="18"/>
  <c r="T157" i="18"/>
  <c r="T158" i="18"/>
  <c r="T159" i="18"/>
  <c r="T160" i="18"/>
  <c r="T161" i="18"/>
  <c r="T162" i="18"/>
  <c r="T163" i="18"/>
  <c r="T164" i="18"/>
  <c r="T165" i="18"/>
  <c r="T166" i="18"/>
  <c r="T167" i="18"/>
  <c r="T168" i="18"/>
  <c r="T169" i="18"/>
  <c r="T170" i="18"/>
  <c r="T171" i="18"/>
  <c r="T172" i="18"/>
  <c r="T173" i="18"/>
  <c r="T174" i="18"/>
  <c r="T175" i="18"/>
  <c r="T176" i="18"/>
  <c r="T177" i="18"/>
  <c r="T178" i="18"/>
  <c r="T179" i="18"/>
  <c r="T180" i="18"/>
  <c r="T181" i="18"/>
  <c r="T182" i="18"/>
  <c r="T183" i="18"/>
  <c r="T184" i="18"/>
  <c r="T185" i="18"/>
  <c r="T186" i="18"/>
  <c r="T187" i="18"/>
  <c r="T188" i="18"/>
  <c r="T189" i="18"/>
  <c r="T190" i="18"/>
  <c r="T191" i="18"/>
  <c r="T192" i="18"/>
  <c r="T193" i="18"/>
  <c r="T194" i="18"/>
  <c r="T195" i="18"/>
  <c r="T196" i="18"/>
  <c r="T197" i="18"/>
  <c r="T198" i="18"/>
  <c r="T199" i="18"/>
  <c r="T200" i="18"/>
  <c r="T201" i="18"/>
  <c r="T202" i="18"/>
  <c r="T203" i="18"/>
  <c r="T204" i="18"/>
  <c r="T205" i="18"/>
  <c r="T206" i="18"/>
  <c r="T207" i="18"/>
  <c r="T208" i="18"/>
  <c r="T209" i="18"/>
  <c r="T210" i="18"/>
  <c r="T211" i="18"/>
  <c r="T212" i="18"/>
  <c r="T213" i="18"/>
  <c r="T214" i="18"/>
  <c r="T215" i="18"/>
  <c r="T216" i="18"/>
  <c r="T217" i="18"/>
  <c r="T218" i="18"/>
  <c r="T219" i="18"/>
  <c r="T220" i="18"/>
  <c r="T221" i="18"/>
  <c r="T222" i="18"/>
  <c r="T223" i="18"/>
  <c r="T224" i="18"/>
  <c r="T225" i="18"/>
  <c r="T226" i="18"/>
  <c r="T227" i="18"/>
  <c r="T228" i="18"/>
  <c r="T229" i="18"/>
  <c r="T230" i="18"/>
  <c r="T231" i="18"/>
  <c r="T232" i="18"/>
  <c r="T233" i="18"/>
  <c r="T234" i="18"/>
  <c r="T235" i="18"/>
  <c r="T236" i="18"/>
  <c r="T237" i="18"/>
  <c r="T238" i="18"/>
  <c r="T239" i="18"/>
  <c r="T240" i="18"/>
  <c r="T241" i="18"/>
  <c r="T242" i="18"/>
  <c r="T243" i="18"/>
  <c r="T244" i="18"/>
  <c r="T245" i="18"/>
  <c r="T246" i="18"/>
  <c r="T247" i="18"/>
  <c r="T248" i="18"/>
  <c r="T249" i="18"/>
  <c r="T250" i="18"/>
  <c r="T251" i="18"/>
  <c r="T252" i="18"/>
  <c r="T253" i="18"/>
  <c r="T254" i="18"/>
  <c r="T255" i="18"/>
  <c r="T256" i="18"/>
  <c r="T257" i="18"/>
  <c r="T258" i="18"/>
  <c r="T259" i="18"/>
  <c r="T260" i="18"/>
  <c r="T261" i="18"/>
  <c r="T262" i="18"/>
  <c r="T263" i="18"/>
  <c r="T264" i="18"/>
  <c r="T265" i="18"/>
  <c r="T266" i="18"/>
  <c r="T267" i="18"/>
  <c r="T268" i="18"/>
  <c r="T269" i="18"/>
  <c r="T270" i="18"/>
  <c r="T271" i="18"/>
  <c r="T272" i="18"/>
  <c r="T273" i="18"/>
  <c r="T274" i="18"/>
  <c r="T275" i="18"/>
  <c r="T276" i="18"/>
  <c r="T277" i="18"/>
  <c r="T278" i="18"/>
  <c r="T279" i="18"/>
  <c r="T280" i="18"/>
  <c r="T281" i="18"/>
  <c r="T282" i="18"/>
  <c r="T283" i="18"/>
  <c r="T284" i="18"/>
  <c r="T285" i="18"/>
  <c r="T286" i="18"/>
  <c r="T287" i="18"/>
  <c r="T288" i="18"/>
  <c r="T289" i="18"/>
  <c r="T290" i="18"/>
  <c r="T291" i="18"/>
  <c r="T292" i="18"/>
  <c r="T293" i="18"/>
  <c r="T294" i="18"/>
  <c r="T295" i="18"/>
  <c r="T296" i="18"/>
  <c r="T297" i="18"/>
  <c r="T298" i="18"/>
  <c r="T299" i="18"/>
  <c r="T300" i="18"/>
  <c r="T301" i="18"/>
  <c r="T302" i="18"/>
  <c r="T303" i="18"/>
  <c r="T304" i="18"/>
  <c r="T305" i="18"/>
  <c r="T306" i="18"/>
  <c r="T307" i="18"/>
  <c r="T308" i="18"/>
  <c r="T309" i="18"/>
  <c r="T310" i="18"/>
  <c r="T311" i="18"/>
  <c r="T312" i="18"/>
  <c r="T313" i="18"/>
  <c r="T314" i="18"/>
  <c r="T315" i="18"/>
  <c r="T316" i="18"/>
  <c r="T317" i="18"/>
  <c r="T318" i="18"/>
  <c r="T319" i="18"/>
  <c r="T320" i="18"/>
  <c r="T321" i="18"/>
  <c r="T322" i="18"/>
  <c r="T323" i="18"/>
  <c r="T324" i="18"/>
  <c r="T325" i="18"/>
  <c r="T326" i="18"/>
  <c r="T327" i="18"/>
  <c r="T328" i="18"/>
  <c r="T329" i="18"/>
  <c r="T330" i="18"/>
  <c r="T331" i="18"/>
  <c r="T332" i="18"/>
  <c r="T333" i="18"/>
  <c r="T334" i="18"/>
  <c r="T335" i="18"/>
  <c r="T336" i="18"/>
  <c r="T337" i="18"/>
  <c r="T338" i="18"/>
  <c r="T339" i="18"/>
  <c r="T340" i="18"/>
  <c r="T341" i="18"/>
  <c r="T342" i="18"/>
  <c r="T343" i="18"/>
  <c r="T344" i="18"/>
  <c r="T345" i="18"/>
  <c r="T346" i="18"/>
  <c r="T347" i="18"/>
  <c r="T348" i="18"/>
  <c r="T349" i="18"/>
  <c r="T350" i="18"/>
  <c r="T351" i="18"/>
  <c r="T352" i="18"/>
  <c r="T353" i="18"/>
  <c r="T354" i="18"/>
  <c r="T355" i="18"/>
  <c r="T356" i="18"/>
  <c r="T357" i="18"/>
  <c r="S156" i="18"/>
  <c r="S157" i="18"/>
  <c r="S158" i="18"/>
  <c r="S159" i="18"/>
  <c r="S160" i="18"/>
  <c r="S161" i="18"/>
  <c r="S162" i="18"/>
  <c r="S163" i="18"/>
  <c r="S164" i="18"/>
  <c r="S165" i="18"/>
  <c r="S166" i="18"/>
  <c r="S167" i="18"/>
  <c r="S168" i="18"/>
  <c r="S169" i="18"/>
  <c r="S170" i="18"/>
  <c r="S171" i="18"/>
  <c r="S172" i="18"/>
  <c r="S173" i="18"/>
  <c r="S174" i="18"/>
  <c r="S175" i="18"/>
  <c r="S176" i="18"/>
  <c r="S177" i="18"/>
  <c r="S178" i="18"/>
  <c r="S179" i="18"/>
  <c r="S180" i="18"/>
  <c r="S181" i="18"/>
  <c r="S182" i="18"/>
  <c r="S183" i="18"/>
  <c r="S184" i="18"/>
  <c r="S185" i="18"/>
  <c r="S186" i="18"/>
  <c r="S187" i="18"/>
  <c r="S188" i="18"/>
  <c r="S189" i="18"/>
  <c r="S190" i="18"/>
  <c r="S191" i="18"/>
  <c r="S192" i="18"/>
  <c r="S193" i="18"/>
  <c r="S194" i="18"/>
  <c r="S195" i="18"/>
  <c r="S196" i="18"/>
  <c r="S197" i="18"/>
  <c r="S198" i="18"/>
  <c r="S199" i="18"/>
  <c r="S200" i="18"/>
  <c r="S201" i="18"/>
  <c r="S202" i="18"/>
  <c r="S203" i="18"/>
  <c r="S204" i="18"/>
  <c r="S205" i="18"/>
  <c r="S206" i="18"/>
  <c r="S207" i="18"/>
  <c r="S208" i="18"/>
  <c r="S209" i="18"/>
  <c r="S210" i="18"/>
  <c r="S211" i="18"/>
  <c r="S212" i="18"/>
  <c r="S213" i="18"/>
  <c r="S214" i="18"/>
  <c r="S215" i="18"/>
  <c r="S216" i="18"/>
  <c r="S217" i="18"/>
  <c r="S218" i="18"/>
  <c r="S219" i="18"/>
  <c r="S220" i="18"/>
  <c r="S221" i="18"/>
  <c r="S222" i="18"/>
  <c r="S223" i="18"/>
  <c r="S224" i="18"/>
  <c r="S225" i="18"/>
  <c r="S226" i="18"/>
  <c r="S227" i="18"/>
  <c r="S228" i="18"/>
  <c r="S229" i="18"/>
  <c r="S230" i="18"/>
  <c r="S231" i="18"/>
  <c r="S232" i="18"/>
  <c r="S233" i="18"/>
  <c r="S234" i="18"/>
  <c r="S235" i="18"/>
  <c r="S236" i="18"/>
  <c r="S237" i="18"/>
  <c r="S238" i="18"/>
  <c r="S239" i="18"/>
  <c r="S240" i="18"/>
  <c r="S241" i="18"/>
  <c r="S242" i="18"/>
  <c r="S243" i="18"/>
  <c r="S244" i="18"/>
  <c r="S245" i="18"/>
  <c r="S246" i="18"/>
  <c r="S247" i="18"/>
  <c r="S248" i="18"/>
  <c r="S249" i="18"/>
  <c r="S250" i="18"/>
  <c r="S251" i="18"/>
  <c r="S252" i="18"/>
  <c r="S253" i="18"/>
  <c r="S254" i="18"/>
  <c r="S255" i="18"/>
  <c r="S256" i="18"/>
  <c r="S257" i="18"/>
  <c r="S258" i="18"/>
  <c r="S259" i="18"/>
  <c r="S260" i="18"/>
  <c r="S261" i="18"/>
  <c r="S262" i="18"/>
  <c r="S263" i="18"/>
  <c r="S264" i="18"/>
  <c r="S265" i="18"/>
  <c r="S266" i="18"/>
  <c r="S267" i="18"/>
  <c r="S268" i="18"/>
  <c r="S269" i="18"/>
  <c r="S270" i="18"/>
  <c r="S271" i="18"/>
  <c r="S272" i="18"/>
  <c r="S273" i="18"/>
  <c r="S274" i="18"/>
  <c r="S275" i="18"/>
  <c r="S276" i="18"/>
  <c r="S277" i="18"/>
  <c r="S278" i="18"/>
  <c r="S279" i="18"/>
  <c r="S280" i="18"/>
  <c r="S281" i="18"/>
  <c r="S282" i="18"/>
  <c r="S283" i="18"/>
  <c r="S284" i="18"/>
  <c r="S285" i="18"/>
  <c r="S286" i="18"/>
  <c r="S287" i="18"/>
  <c r="S288" i="18"/>
  <c r="S289" i="18"/>
  <c r="S290" i="18"/>
  <c r="S291" i="18"/>
  <c r="S292" i="18"/>
  <c r="S293" i="18"/>
  <c r="S294" i="18"/>
  <c r="S295" i="18"/>
  <c r="S296" i="18"/>
  <c r="S297" i="18"/>
  <c r="S298" i="18"/>
  <c r="S299" i="18"/>
  <c r="S300" i="18"/>
  <c r="S301" i="18"/>
  <c r="S302" i="18"/>
  <c r="S303" i="18"/>
  <c r="S304" i="18"/>
  <c r="S305" i="18"/>
  <c r="S306" i="18"/>
  <c r="S307" i="18"/>
  <c r="S308" i="18"/>
  <c r="S309" i="18"/>
  <c r="S310" i="18"/>
  <c r="S311" i="18"/>
  <c r="S312" i="18"/>
  <c r="S313" i="18"/>
  <c r="S314" i="18"/>
  <c r="S315" i="18"/>
  <c r="S316" i="18"/>
  <c r="S317" i="18"/>
  <c r="S318" i="18"/>
  <c r="S319" i="18"/>
  <c r="S320" i="18"/>
  <c r="S321" i="18"/>
  <c r="S322" i="18"/>
  <c r="S323" i="18"/>
  <c r="S324" i="18"/>
  <c r="S325" i="18"/>
  <c r="S326" i="18"/>
  <c r="S327" i="18"/>
  <c r="S328" i="18"/>
  <c r="S329" i="18"/>
  <c r="S330" i="18"/>
  <c r="S331" i="18"/>
  <c r="S332" i="18"/>
  <c r="S333" i="18"/>
  <c r="S334" i="18"/>
  <c r="S335" i="18"/>
  <c r="S336" i="18"/>
  <c r="S337" i="18"/>
  <c r="S338" i="18"/>
  <c r="S339" i="18"/>
  <c r="S340" i="18"/>
  <c r="S341" i="18"/>
  <c r="S342" i="18"/>
  <c r="S343" i="18"/>
  <c r="S344" i="18"/>
  <c r="S345" i="18"/>
  <c r="S346" i="18"/>
  <c r="S347" i="18"/>
  <c r="S348" i="18"/>
  <c r="S349" i="18"/>
  <c r="S350" i="18"/>
  <c r="S351" i="18"/>
  <c r="S352" i="18"/>
  <c r="S353" i="18"/>
  <c r="S354" i="18"/>
  <c r="S355" i="18"/>
  <c r="S356" i="18"/>
  <c r="S357" i="18"/>
  <c r="R156" i="18"/>
  <c r="R157" i="18"/>
  <c r="R158" i="18"/>
  <c r="R159" i="18"/>
  <c r="R160" i="18"/>
  <c r="R161" i="18"/>
  <c r="R162" i="18"/>
  <c r="R163" i="18"/>
  <c r="R164" i="18"/>
  <c r="R165" i="18"/>
  <c r="R166" i="18"/>
  <c r="R167" i="18"/>
  <c r="R168" i="18"/>
  <c r="R169" i="18"/>
  <c r="R170" i="18"/>
  <c r="R171" i="18"/>
  <c r="R172" i="18"/>
  <c r="R173" i="18"/>
  <c r="R174" i="18"/>
  <c r="R175" i="18"/>
  <c r="R176" i="18"/>
  <c r="R177" i="18"/>
  <c r="R178" i="18"/>
  <c r="R179" i="18"/>
  <c r="R180" i="18"/>
  <c r="R181" i="18"/>
  <c r="R182" i="18"/>
  <c r="R183" i="18"/>
  <c r="R184" i="18"/>
  <c r="R185" i="18"/>
  <c r="R186" i="18"/>
  <c r="R187" i="18"/>
  <c r="R188" i="18"/>
  <c r="R189" i="18"/>
  <c r="R190" i="18"/>
  <c r="R191" i="18"/>
  <c r="R192" i="18"/>
  <c r="R193" i="18"/>
  <c r="R194" i="18"/>
  <c r="R195" i="18"/>
  <c r="R196" i="18"/>
  <c r="R197" i="18"/>
  <c r="R198" i="18"/>
  <c r="R199" i="18"/>
  <c r="R200" i="18"/>
  <c r="R201" i="18"/>
  <c r="R202" i="18"/>
  <c r="R203" i="18"/>
  <c r="R204" i="18"/>
  <c r="R205" i="18"/>
  <c r="R206" i="18"/>
  <c r="R207" i="18"/>
  <c r="R208" i="18"/>
  <c r="R209" i="18"/>
  <c r="R210" i="18"/>
  <c r="R211" i="18"/>
  <c r="R212" i="18"/>
  <c r="R213" i="18"/>
  <c r="R214" i="18"/>
  <c r="R215" i="18"/>
  <c r="R216" i="18"/>
  <c r="R217" i="18"/>
  <c r="R218" i="18"/>
  <c r="R219" i="18"/>
  <c r="R220" i="18"/>
  <c r="R221" i="18"/>
  <c r="R222" i="18"/>
  <c r="R223" i="18"/>
  <c r="R224" i="18"/>
  <c r="R225" i="18"/>
  <c r="R226" i="18"/>
  <c r="R227" i="18"/>
  <c r="R228" i="18"/>
  <c r="R229" i="18"/>
  <c r="R230" i="18"/>
  <c r="R231" i="18"/>
  <c r="R232" i="18"/>
  <c r="R233" i="18"/>
  <c r="R234" i="18"/>
  <c r="R235" i="18"/>
  <c r="R236" i="18"/>
  <c r="R237" i="18"/>
  <c r="R238" i="18"/>
  <c r="R239" i="18"/>
  <c r="R240" i="18"/>
  <c r="R241" i="18"/>
  <c r="R242" i="18"/>
  <c r="R243" i="18"/>
  <c r="R244" i="18"/>
  <c r="R245" i="18"/>
  <c r="R246" i="18"/>
  <c r="R247" i="18"/>
  <c r="R248" i="18"/>
  <c r="R249" i="18"/>
  <c r="R250" i="18"/>
  <c r="R251" i="18"/>
  <c r="R252" i="18"/>
  <c r="R253" i="18"/>
  <c r="R254" i="18"/>
  <c r="R255" i="18"/>
  <c r="R256" i="18"/>
  <c r="R257" i="18"/>
  <c r="R258" i="18"/>
  <c r="R259" i="18"/>
  <c r="R260" i="18"/>
  <c r="R261" i="18"/>
  <c r="R262" i="18"/>
  <c r="R263" i="18"/>
  <c r="R264" i="18"/>
  <c r="R265" i="18"/>
  <c r="R266" i="18"/>
  <c r="R267" i="18"/>
  <c r="R268" i="18"/>
  <c r="R269" i="18"/>
  <c r="R270" i="18"/>
  <c r="R271" i="18"/>
  <c r="R272" i="18"/>
  <c r="R273" i="18"/>
  <c r="R274" i="18"/>
  <c r="R275" i="18"/>
  <c r="R276" i="18"/>
  <c r="R277" i="18"/>
  <c r="R278" i="18"/>
  <c r="R279" i="18"/>
  <c r="R280" i="18"/>
  <c r="R281" i="18"/>
  <c r="R282" i="18"/>
  <c r="R283" i="18"/>
  <c r="R284" i="18"/>
  <c r="R285" i="18"/>
  <c r="R286" i="18"/>
  <c r="R287" i="18"/>
  <c r="R288" i="18"/>
  <c r="R289" i="18"/>
  <c r="R290" i="18"/>
  <c r="R291" i="18"/>
  <c r="R292" i="18"/>
  <c r="R293" i="18"/>
  <c r="R294" i="18"/>
  <c r="R295" i="18"/>
  <c r="R296" i="18"/>
  <c r="R297" i="18"/>
  <c r="R298" i="18"/>
  <c r="R299" i="18"/>
  <c r="R300" i="18"/>
  <c r="R301" i="18"/>
  <c r="R302" i="18"/>
  <c r="R303" i="18"/>
  <c r="R304" i="18"/>
  <c r="R305" i="18"/>
  <c r="R306" i="18"/>
  <c r="R307" i="18"/>
  <c r="R308" i="18"/>
  <c r="R309" i="18"/>
  <c r="R310" i="18"/>
  <c r="R311" i="18"/>
  <c r="R312" i="18"/>
  <c r="R313" i="18"/>
  <c r="R314" i="18"/>
  <c r="R315" i="18"/>
  <c r="R316" i="18"/>
  <c r="R317" i="18"/>
  <c r="R318" i="18"/>
  <c r="R319" i="18"/>
  <c r="R320" i="18"/>
  <c r="R321" i="18"/>
  <c r="R322" i="18"/>
  <c r="R323" i="18"/>
  <c r="R324" i="18"/>
  <c r="R325" i="18"/>
  <c r="R326" i="18"/>
  <c r="R327" i="18"/>
  <c r="R328" i="18"/>
  <c r="R329" i="18"/>
  <c r="R330" i="18"/>
  <c r="R331" i="18"/>
  <c r="R332" i="18"/>
  <c r="R333" i="18"/>
  <c r="R334" i="18"/>
  <c r="R335" i="18"/>
  <c r="R336" i="18"/>
  <c r="R337" i="18"/>
  <c r="R338" i="18"/>
  <c r="R339" i="18"/>
  <c r="R340" i="18"/>
  <c r="R341" i="18"/>
  <c r="R342" i="18"/>
  <c r="R343" i="18"/>
  <c r="R344" i="18"/>
  <c r="R345" i="18"/>
  <c r="R346" i="18"/>
  <c r="R347" i="18"/>
  <c r="R348" i="18"/>
  <c r="R349" i="18"/>
  <c r="R350" i="18"/>
  <c r="R351" i="18"/>
  <c r="R352" i="18"/>
  <c r="R353" i="18"/>
  <c r="R354" i="18"/>
  <c r="R355" i="18"/>
  <c r="R356" i="18"/>
  <c r="R357" i="18"/>
  <c r="J12" i="10" l="1"/>
  <c r="Q12" i="10"/>
  <c r="J11" i="10"/>
  <c r="Q11" i="10"/>
  <c r="R13" i="18" l="1"/>
  <c r="S13" i="18"/>
  <c r="T13" i="18"/>
  <c r="A13" i="18"/>
  <c r="R14" i="18"/>
  <c r="S14" i="18"/>
  <c r="T14" i="18"/>
  <c r="A14" i="18"/>
  <c r="R15" i="18"/>
  <c r="S15" i="18"/>
  <c r="T15" i="18"/>
  <c r="A15" i="18"/>
  <c r="R16" i="18"/>
  <c r="S16" i="18"/>
  <c r="T16" i="18"/>
  <c r="A16" i="18"/>
  <c r="R18" i="18"/>
  <c r="S18" i="18"/>
  <c r="T18" i="18"/>
  <c r="A18" i="18"/>
  <c r="R19" i="18"/>
  <c r="S19" i="18"/>
  <c r="T19" i="18"/>
  <c r="A19" i="18"/>
  <c r="R20" i="18"/>
  <c r="S20" i="18"/>
  <c r="T20" i="18"/>
  <c r="A20" i="18"/>
  <c r="R21" i="18"/>
  <c r="S21" i="18"/>
  <c r="T21" i="18"/>
  <c r="A21" i="18"/>
  <c r="R22" i="18"/>
  <c r="S22" i="18"/>
  <c r="T22" i="18"/>
  <c r="A22" i="18"/>
  <c r="R23" i="18"/>
  <c r="S23" i="18"/>
  <c r="T23" i="18"/>
  <c r="A23" i="18"/>
  <c r="R24" i="18"/>
  <c r="S24" i="18"/>
  <c r="T24" i="18"/>
  <c r="A24" i="18"/>
  <c r="R25" i="18"/>
  <c r="S25" i="18"/>
  <c r="T25" i="18"/>
  <c r="A25" i="18"/>
  <c r="R26" i="18"/>
  <c r="S26" i="18"/>
  <c r="T26" i="18"/>
  <c r="A26" i="18"/>
  <c r="S3" i="18"/>
  <c r="S4" i="18"/>
  <c r="S5" i="18"/>
  <c r="S6" i="18"/>
  <c r="S10" i="18"/>
  <c r="S11" i="18"/>
  <c r="S12" i="18"/>
  <c r="S27" i="18"/>
  <c r="S28" i="18"/>
  <c r="S29" i="18"/>
  <c r="S30" i="18"/>
  <c r="S31" i="18"/>
  <c r="S32" i="18"/>
  <c r="S33" i="18"/>
  <c r="S34" i="18"/>
  <c r="S35" i="18"/>
  <c r="S36" i="18"/>
  <c r="S37" i="18"/>
  <c r="S38" i="18"/>
  <c r="S39" i="18"/>
  <c r="S40" i="18"/>
  <c r="S41" i="18"/>
  <c r="S42" i="18"/>
  <c r="S43" i="18"/>
  <c r="S45" i="18"/>
  <c r="S46" i="18"/>
  <c r="S47" i="18"/>
  <c r="S48" i="18"/>
  <c r="S49" i="18"/>
  <c r="S50" i="18"/>
  <c r="S54" i="18"/>
  <c r="S55" i="18"/>
  <c r="S56" i="18"/>
  <c r="S57" i="18"/>
  <c r="S58" i="18"/>
  <c r="S59" i="18"/>
  <c r="R2" i="18"/>
  <c r="S2" i="18"/>
  <c r="T2" i="18"/>
  <c r="AD2" i="18"/>
  <c r="A2" i="18" s="1"/>
  <c r="R3" i="18"/>
  <c r="T3" i="18"/>
  <c r="A3" i="18"/>
  <c r="R4" i="18"/>
  <c r="T4" i="18"/>
  <c r="A4" i="18"/>
  <c r="R5" i="18"/>
  <c r="T5" i="18"/>
  <c r="A5" i="18"/>
  <c r="R6" i="18"/>
  <c r="T6" i="18"/>
  <c r="A6" i="18"/>
  <c r="R10" i="18"/>
  <c r="T10" i="18"/>
  <c r="A10" i="18"/>
  <c r="G10" i="10" l="1"/>
  <c r="R11" i="18" l="1"/>
  <c r="R12" i="18"/>
  <c r="R27" i="18"/>
  <c r="R28" i="18"/>
  <c r="R29" i="18"/>
  <c r="R30" i="18"/>
  <c r="R31" i="18"/>
  <c r="R32" i="18"/>
  <c r="R33" i="18"/>
  <c r="R34" i="18"/>
  <c r="R35" i="18"/>
  <c r="R36" i="18"/>
  <c r="R37" i="18"/>
  <c r="R38" i="18"/>
  <c r="R39" i="18"/>
  <c r="R40" i="18"/>
  <c r="R41" i="18"/>
  <c r="R42" i="18"/>
  <c r="R43" i="18"/>
  <c r="R45" i="18"/>
  <c r="R46" i="18"/>
  <c r="R47" i="18"/>
  <c r="R48" i="18"/>
  <c r="R49" i="18"/>
  <c r="R50" i="18"/>
  <c r="R54" i="18"/>
  <c r="R55" i="18"/>
  <c r="R56" i="18"/>
  <c r="R57" i="18"/>
  <c r="R58" i="18"/>
  <c r="R59" i="18"/>
  <c r="T11" i="18"/>
  <c r="T12" i="18"/>
  <c r="T27" i="18"/>
  <c r="T28" i="18"/>
  <c r="T29" i="18"/>
  <c r="T30" i="18"/>
  <c r="T31" i="18"/>
  <c r="T32" i="18"/>
  <c r="T33" i="18"/>
  <c r="T34" i="18"/>
  <c r="T35" i="18"/>
  <c r="T36" i="18"/>
  <c r="T37" i="18"/>
  <c r="T38" i="18"/>
  <c r="T39" i="18"/>
  <c r="T40" i="18"/>
  <c r="T41" i="18"/>
  <c r="T42" i="18"/>
  <c r="T43" i="18"/>
  <c r="T45" i="18"/>
  <c r="T46" i="18"/>
  <c r="T47" i="18"/>
  <c r="T48" i="18"/>
  <c r="T49" i="18"/>
  <c r="T50" i="18"/>
  <c r="T54" i="18"/>
  <c r="T55" i="18"/>
  <c r="T56" i="18"/>
  <c r="T57" i="18"/>
  <c r="T58" i="18"/>
  <c r="T59" i="18"/>
  <c r="A11" i="18"/>
  <c r="A12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5" i="18"/>
  <c r="A46" i="18"/>
  <c r="A47" i="18"/>
  <c r="A48" i="18"/>
  <c r="A49" i="18"/>
  <c r="A50" i="18"/>
  <c r="A54" i="18"/>
  <c r="A55" i="18"/>
  <c r="A56" i="18"/>
  <c r="A57" i="18"/>
  <c r="A58" i="18"/>
  <c r="A59" i="18"/>
  <c r="B11" i="16" l="1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10" i="16"/>
  <c r="B9" i="16" l="1"/>
  <c r="E25" i="10" l="1"/>
  <c r="E28" i="10"/>
  <c r="N4" i="16"/>
  <c r="T8" i="10" s="1"/>
  <c r="Q25" i="10" l="1"/>
  <c r="J25" i="10"/>
  <c r="E26" i="10"/>
  <c r="G26" i="10"/>
  <c r="A33" i="17"/>
  <c r="A34" i="17"/>
  <c r="A35" i="17"/>
  <c r="A36" i="17"/>
  <c r="A37" i="17"/>
  <c r="A38" i="17"/>
  <c r="A32" i="17"/>
  <c r="A18" i="17"/>
  <c r="J26" i="10" l="1"/>
  <c r="H23" i="10"/>
  <c r="G23" i="10"/>
  <c r="F23" i="10"/>
  <c r="E23" i="10"/>
  <c r="H22" i="10"/>
  <c r="G22" i="10"/>
  <c r="F22" i="10"/>
  <c r="E22" i="10"/>
  <c r="H21" i="10"/>
  <c r="G21" i="10"/>
  <c r="F21" i="10"/>
  <c r="E21" i="10"/>
  <c r="Q22" i="10" l="1"/>
  <c r="Q23" i="10"/>
  <c r="J21" i="10"/>
  <c r="J23" i="10"/>
  <c r="J22" i="10"/>
  <c r="Q21" i="10"/>
  <c r="E15" i="10" l="1"/>
  <c r="E16" i="10"/>
  <c r="E17" i="10"/>
  <c r="E18" i="10"/>
  <c r="Q15" i="10" l="1"/>
  <c r="Q16" i="10"/>
  <c r="Q17" i="10"/>
  <c r="Q18" i="10"/>
  <c r="H24" i="10"/>
  <c r="G24" i="10"/>
  <c r="F24" i="10"/>
  <c r="H17" i="10"/>
  <c r="G17" i="10"/>
  <c r="F17" i="10"/>
  <c r="H16" i="10"/>
  <c r="G16" i="10"/>
  <c r="F16" i="10"/>
  <c r="H15" i="10"/>
  <c r="G15" i="10"/>
  <c r="F15" i="10"/>
  <c r="F10" i="10"/>
  <c r="F13" i="10"/>
  <c r="G13" i="10"/>
  <c r="H13" i="10"/>
  <c r="G8" i="10"/>
  <c r="F8" i="10"/>
  <c r="G6" i="10"/>
  <c r="G7" i="10"/>
  <c r="G9" i="10"/>
  <c r="G14" i="10"/>
  <c r="G18" i="10"/>
  <c r="G19" i="10"/>
  <c r="G20" i="10"/>
  <c r="G27" i="10"/>
  <c r="G28" i="10"/>
  <c r="G29" i="10"/>
  <c r="G30" i="10"/>
  <c r="E24" i="10"/>
  <c r="A25" i="17"/>
  <c r="B25" i="17" s="1"/>
  <c r="F25" i="17" s="1"/>
  <c r="A24" i="17"/>
  <c r="A20" i="17"/>
  <c r="A23" i="17" l="1"/>
  <c r="B23" i="17" s="1"/>
  <c r="Q24" i="10"/>
  <c r="H8" i="10"/>
  <c r="G33" i="10"/>
  <c r="B24" i="17"/>
  <c r="F24" i="17" s="1"/>
  <c r="J24" i="10"/>
  <c r="J16" i="10"/>
  <c r="J15" i="10"/>
  <c r="J17" i="10"/>
  <c r="E10" i="10"/>
  <c r="E8" i="10"/>
  <c r="E13" i="10"/>
  <c r="H28" i="10"/>
  <c r="H29" i="10"/>
  <c r="H27" i="10"/>
  <c r="Q10" i="10" l="1"/>
  <c r="Q13" i="10"/>
  <c r="Q8" i="10"/>
  <c r="J10" i="10"/>
  <c r="J13" i="10"/>
  <c r="J8" i="10"/>
  <c r="H18" i="10"/>
  <c r="H19" i="10"/>
  <c r="H20" i="10"/>
  <c r="H6" i="10"/>
  <c r="H7" i="10"/>
  <c r="H9" i="10"/>
  <c r="H14" i="10"/>
  <c r="A29" i="17"/>
  <c r="B29" i="17" s="1"/>
  <c r="F29" i="17" s="1"/>
  <c r="A30" i="17"/>
  <c r="B30" i="17" s="1"/>
  <c r="F30" i="17" s="1"/>
  <c r="A31" i="17"/>
  <c r="B31" i="17" s="1"/>
  <c r="F31" i="17" s="1"/>
  <c r="A28" i="17"/>
  <c r="B28" i="17" s="1"/>
  <c r="F28" i="17" s="1"/>
  <c r="A27" i="17"/>
  <c r="B27" i="17" s="1"/>
  <c r="F27" i="17" s="1"/>
  <c r="A21" i="17"/>
  <c r="B21" i="17" s="1"/>
  <c r="F21" i="17" s="1"/>
  <c r="B18" i="17"/>
  <c r="F18" i="17" s="1"/>
  <c r="A19" i="17"/>
  <c r="B20" i="17"/>
  <c r="F20" i="17" s="1"/>
  <c r="A12" i="17"/>
  <c r="B12" i="17" s="1"/>
  <c r="F12" i="17" s="1"/>
  <c r="A16" i="17"/>
  <c r="B16" i="17" s="1"/>
  <c r="F16" i="17" s="1"/>
  <c r="A17" i="17"/>
  <c r="B17" i="17" s="1"/>
  <c r="F17" i="17" s="1"/>
  <c r="A11" i="17"/>
  <c r="B11" i="17" s="1"/>
  <c r="F11" i="17" s="1"/>
  <c r="A9" i="17"/>
  <c r="B9" i="17" s="1"/>
  <c r="A10" i="17"/>
  <c r="A22" i="17"/>
  <c r="F9" i="10"/>
  <c r="F6" i="10"/>
  <c r="F7" i="10"/>
  <c r="F14" i="10"/>
  <c r="F18" i="10"/>
  <c r="F19" i="10"/>
  <c r="F20" i="10"/>
  <c r="F27" i="10"/>
  <c r="F28" i="10"/>
  <c r="F29" i="10"/>
  <c r="F30" i="10"/>
  <c r="B4" i="16"/>
  <c r="B6" i="16" s="1"/>
  <c r="C4" i="16"/>
  <c r="C6" i="16" s="1"/>
  <c r="D4" i="16"/>
  <c r="D6" i="16" s="1"/>
  <c r="E4" i="16"/>
  <c r="E6" i="16" s="1"/>
  <c r="F4" i="16"/>
  <c r="F6" i="16" s="1"/>
  <c r="G4" i="16"/>
  <c r="G6" i="16" s="1"/>
  <c r="H4" i="16"/>
  <c r="H6" i="16" s="1"/>
  <c r="I4" i="16"/>
  <c r="I6" i="16" s="1"/>
  <c r="J4" i="16"/>
  <c r="J6" i="16" s="1"/>
  <c r="K4" i="16"/>
  <c r="K6" i="16" s="1"/>
  <c r="L4" i="16"/>
  <c r="L6" i="16" s="1"/>
  <c r="A4" i="16"/>
  <c r="A6" i="16" s="1"/>
  <c r="AE3" i="10"/>
  <c r="AD3" i="10"/>
  <c r="M6" i="16" l="1"/>
  <c r="F33" i="10"/>
  <c r="B37" i="17"/>
  <c r="F37" i="17" s="1"/>
  <c r="G24" i="17"/>
  <c r="B36" i="17"/>
  <c r="F36" i="17" s="1"/>
  <c r="B10" i="17"/>
  <c r="F10" i="17" s="1"/>
  <c r="B19" i="17"/>
  <c r="F19" i="17" s="1"/>
  <c r="B32" i="17"/>
  <c r="F32" i="17" s="1"/>
  <c r="B35" i="17"/>
  <c r="F35" i="17" s="1"/>
  <c r="F9" i="17"/>
  <c r="B22" i="17"/>
  <c r="F22" i="17" s="1"/>
  <c r="B34" i="17"/>
  <c r="F34" i="17" s="1"/>
  <c r="B38" i="17"/>
  <c r="F38" i="17" s="1"/>
  <c r="B33" i="17"/>
  <c r="F33" i="17" s="1"/>
  <c r="F23" i="17"/>
  <c r="E20" i="10"/>
  <c r="Q28" i="10"/>
  <c r="E14" i="10"/>
  <c r="E6" i="10"/>
  <c r="E29" i="10"/>
  <c r="E30" i="10"/>
  <c r="O30" i="10" s="1"/>
  <c r="E7" i="10"/>
  <c r="E19" i="10"/>
  <c r="M4" i="16"/>
  <c r="E27" i="10"/>
  <c r="E9" i="10"/>
  <c r="G25" i="17"/>
  <c r="G18" i="17"/>
  <c r="G11" i="17"/>
  <c r="G13" i="17"/>
  <c r="G27" i="17"/>
  <c r="G21" i="17"/>
  <c r="G16" i="17"/>
  <c r="G29" i="17"/>
  <c r="G20" i="17"/>
  <c r="G28" i="17"/>
  <c r="G17" i="17"/>
  <c r="G12" i="17"/>
  <c r="G31" i="17"/>
  <c r="G30" i="17"/>
  <c r="K798" i="18" l="1"/>
  <c r="K806" i="18"/>
  <c r="K814" i="18"/>
  <c r="K822" i="18"/>
  <c r="K830" i="18"/>
  <c r="K838" i="18"/>
  <c r="K837" i="18"/>
  <c r="K799" i="18"/>
  <c r="K807" i="18"/>
  <c r="K815" i="18"/>
  <c r="K823" i="18"/>
  <c r="K831" i="18"/>
  <c r="K839" i="18"/>
  <c r="K836" i="18"/>
  <c r="K805" i="18"/>
  <c r="K800" i="18"/>
  <c r="K808" i="18"/>
  <c r="K816" i="18"/>
  <c r="K824" i="18"/>
  <c r="K832" i="18"/>
  <c r="K840" i="18"/>
  <c r="K820" i="18"/>
  <c r="K801" i="18"/>
  <c r="K809" i="18"/>
  <c r="K817" i="18"/>
  <c r="K825" i="18"/>
  <c r="K833" i="18"/>
  <c r="K841" i="18"/>
  <c r="K802" i="18"/>
  <c r="K810" i="18"/>
  <c r="K818" i="18"/>
  <c r="K826" i="18"/>
  <c r="K834" i="18"/>
  <c r="K842" i="18"/>
  <c r="K812" i="18"/>
  <c r="K844" i="18"/>
  <c r="K813" i="18"/>
  <c r="K803" i="18"/>
  <c r="K811" i="18"/>
  <c r="K819" i="18"/>
  <c r="K827" i="18"/>
  <c r="K835" i="18"/>
  <c r="K843" i="18"/>
  <c r="K804" i="18"/>
  <c r="K828" i="18"/>
  <c r="K821" i="18"/>
  <c r="K829" i="18"/>
  <c r="M7" i="16"/>
  <c r="Q29" i="10"/>
  <c r="Q6" i="10"/>
  <c r="Q9" i="10"/>
  <c r="Q14" i="10"/>
  <c r="Q26" i="10"/>
  <c r="Q27" i="10"/>
  <c r="Q20" i="10"/>
  <c r="Q19" i="10"/>
  <c r="Q7" i="10"/>
  <c r="Q30" i="10"/>
  <c r="J18" i="10"/>
  <c r="J20" i="10"/>
  <c r="G19" i="17"/>
  <c r="J19" i="10"/>
  <c r="J14" i="10"/>
  <c r="J7" i="10"/>
  <c r="J28" i="10"/>
  <c r="J29" i="10"/>
  <c r="J6" i="10"/>
  <c r="J30" i="10"/>
  <c r="J27" i="10"/>
  <c r="J9" i="10"/>
  <c r="K11" i="10" l="1"/>
  <c r="K12" i="10"/>
  <c r="K25" i="10"/>
  <c r="K10" i="10"/>
  <c r="K26" i="10"/>
  <c r="N26" i="10" s="1"/>
  <c r="K9" i="10"/>
  <c r="N9" i="10" s="1"/>
  <c r="O9" i="10" s="1"/>
  <c r="K27" i="10"/>
  <c r="N27" i="10" s="1"/>
  <c r="K29" i="10"/>
  <c r="N29" i="10" s="1"/>
  <c r="K8" i="10"/>
  <c r="K21" i="10"/>
  <c r="K14" i="10"/>
  <c r="N14" i="10" s="1"/>
  <c r="O14" i="10" s="1"/>
  <c r="K13" i="10"/>
  <c r="K15" i="10"/>
  <c r="K7" i="10"/>
  <c r="N7" i="10" s="1"/>
  <c r="O7" i="10" s="1"/>
  <c r="K17" i="10"/>
  <c r="K23" i="10"/>
  <c r="K22" i="10"/>
  <c r="K24" i="10"/>
  <c r="N24" i="10" s="1"/>
  <c r="K28" i="10"/>
  <c r="L28" i="10" s="1"/>
  <c r="K19" i="10"/>
  <c r="L19" i="10" s="1"/>
  <c r="K18" i="10"/>
  <c r="N18" i="10" s="1"/>
  <c r="O18" i="10" s="1"/>
  <c r="K6" i="10"/>
  <c r="N6" i="10" s="1"/>
  <c r="O6" i="10" s="1"/>
  <c r="K20" i="10"/>
  <c r="N20" i="10" s="1"/>
  <c r="K16" i="10"/>
  <c r="Q33" i="10"/>
  <c r="J33" i="10"/>
  <c r="N25" i="10" l="1"/>
  <c r="L25" i="10"/>
  <c r="L12" i="10"/>
  <c r="N12" i="10"/>
  <c r="O12" i="10" s="1"/>
  <c r="K8" i="18" s="1"/>
  <c r="N11" i="10"/>
  <c r="O11" i="10" s="1"/>
  <c r="K7" i="18" s="1"/>
  <c r="L11" i="10"/>
  <c r="K734" i="18"/>
  <c r="K742" i="18"/>
  <c r="K750" i="18"/>
  <c r="K758" i="18"/>
  <c r="K766" i="18"/>
  <c r="K774" i="18"/>
  <c r="K782" i="18"/>
  <c r="K790" i="18"/>
  <c r="K741" i="18"/>
  <c r="K797" i="18"/>
  <c r="K735" i="18"/>
  <c r="K743" i="18"/>
  <c r="K751" i="18"/>
  <c r="K759" i="18"/>
  <c r="K767" i="18"/>
  <c r="K775" i="18"/>
  <c r="K783" i="18"/>
  <c r="K791" i="18"/>
  <c r="K740" i="18"/>
  <c r="K764" i="18"/>
  <c r="K796" i="18"/>
  <c r="K765" i="18"/>
  <c r="K736" i="18"/>
  <c r="K744" i="18"/>
  <c r="K752" i="18"/>
  <c r="K760" i="18"/>
  <c r="K768" i="18"/>
  <c r="K776" i="18"/>
  <c r="K784" i="18"/>
  <c r="K792" i="18"/>
  <c r="K788" i="18"/>
  <c r="K749" i="18"/>
  <c r="K789" i="18"/>
  <c r="K737" i="18"/>
  <c r="K745" i="18"/>
  <c r="K753" i="18"/>
  <c r="K761" i="18"/>
  <c r="K769" i="18"/>
  <c r="K777" i="18"/>
  <c r="K785" i="18"/>
  <c r="K793" i="18"/>
  <c r="K738" i="18"/>
  <c r="K746" i="18"/>
  <c r="K754" i="18"/>
  <c r="K762" i="18"/>
  <c r="K770" i="18"/>
  <c r="K778" i="18"/>
  <c r="K786" i="18"/>
  <c r="K794" i="18"/>
  <c r="K756" i="18"/>
  <c r="K780" i="18"/>
  <c r="K733" i="18"/>
  <c r="K773" i="18"/>
  <c r="K739" i="18"/>
  <c r="K747" i="18"/>
  <c r="K755" i="18"/>
  <c r="K763" i="18"/>
  <c r="K771" i="18"/>
  <c r="K779" i="18"/>
  <c r="K787" i="18"/>
  <c r="K795" i="18"/>
  <c r="K748" i="18"/>
  <c r="K772" i="18"/>
  <c r="K757" i="18"/>
  <c r="K781" i="18"/>
  <c r="K630" i="18"/>
  <c r="K638" i="18"/>
  <c r="K646" i="18"/>
  <c r="K631" i="18"/>
  <c r="K639" i="18"/>
  <c r="K647" i="18"/>
  <c r="K636" i="18"/>
  <c r="K645" i="18"/>
  <c r="K632" i="18"/>
  <c r="K640" i="18"/>
  <c r="K648" i="18"/>
  <c r="K628" i="18"/>
  <c r="K629" i="18"/>
  <c r="K633" i="18"/>
  <c r="K641" i="18"/>
  <c r="K649" i="18"/>
  <c r="K634" i="18"/>
  <c r="K642" i="18"/>
  <c r="K650" i="18"/>
  <c r="K644" i="18"/>
  <c r="K627" i="18"/>
  <c r="K635" i="18"/>
  <c r="K643" i="18"/>
  <c r="K651" i="18"/>
  <c r="K652" i="18"/>
  <c r="K637" i="18"/>
  <c r="K398" i="18"/>
  <c r="K406" i="18"/>
  <c r="K414" i="18"/>
  <c r="K422" i="18"/>
  <c r="K430" i="18"/>
  <c r="K438" i="18"/>
  <c r="K446" i="18"/>
  <c r="K454" i="18"/>
  <c r="K462" i="18"/>
  <c r="K470" i="18"/>
  <c r="K478" i="18"/>
  <c r="K486" i="18"/>
  <c r="K494" i="18"/>
  <c r="K502" i="18"/>
  <c r="K510" i="18"/>
  <c r="K518" i="18"/>
  <c r="K526" i="18"/>
  <c r="K534" i="18"/>
  <c r="K542" i="18"/>
  <c r="K550" i="18"/>
  <c r="K558" i="18"/>
  <c r="K566" i="18"/>
  <c r="K574" i="18"/>
  <c r="K582" i="18"/>
  <c r="K590" i="18"/>
  <c r="K598" i="18"/>
  <c r="K606" i="18"/>
  <c r="K614" i="18"/>
  <c r="K622" i="18"/>
  <c r="K397" i="18"/>
  <c r="K525" i="18"/>
  <c r="K581" i="18"/>
  <c r="K621" i="18"/>
  <c r="K399" i="18"/>
  <c r="K407" i="18"/>
  <c r="K415" i="18"/>
  <c r="K423" i="18"/>
  <c r="K431" i="18"/>
  <c r="K439" i="18"/>
  <c r="K447" i="18"/>
  <c r="K455" i="18"/>
  <c r="K463" i="18"/>
  <c r="K471" i="18"/>
  <c r="K479" i="18"/>
  <c r="K487" i="18"/>
  <c r="K495" i="18"/>
  <c r="K503" i="18"/>
  <c r="K511" i="18"/>
  <c r="K519" i="18"/>
  <c r="K527" i="18"/>
  <c r="K535" i="18"/>
  <c r="K543" i="18"/>
  <c r="K551" i="18"/>
  <c r="K559" i="18"/>
  <c r="K567" i="18"/>
  <c r="K575" i="18"/>
  <c r="K583" i="18"/>
  <c r="K591" i="18"/>
  <c r="K599" i="18"/>
  <c r="K607" i="18"/>
  <c r="K615" i="18"/>
  <c r="K623" i="18"/>
  <c r="K420" i="18"/>
  <c r="K556" i="18"/>
  <c r="K596" i="18"/>
  <c r="K421" i="18"/>
  <c r="K453" i="18"/>
  <c r="K477" i="18"/>
  <c r="K517" i="18"/>
  <c r="K557" i="18"/>
  <c r="K605" i="18"/>
  <c r="K400" i="18"/>
  <c r="K408" i="18"/>
  <c r="K416" i="18"/>
  <c r="K424" i="18"/>
  <c r="K432" i="18"/>
  <c r="K440" i="18"/>
  <c r="K448" i="18"/>
  <c r="K456" i="18"/>
  <c r="K464" i="18"/>
  <c r="K472" i="18"/>
  <c r="K480" i="18"/>
  <c r="K488" i="18"/>
  <c r="K496" i="18"/>
  <c r="K504" i="18"/>
  <c r="K512" i="18"/>
  <c r="K520" i="18"/>
  <c r="K528" i="18"/>
  <c r="K536" i="18"/>
  <c r="K544" i="18"/>
  <c r="K552" i="18"/>
  <c r="K560" i="18"/>
  <c r="K568" i="18"/>
  <c r="K576" i="18"/>
  <c r="K584" i="18"/>
  <c r="K592" i="18"/>
  <c r="K600" i="18"/>
  <c r="K608" i="18"/>
  <c r="K616" i="18"/>
  <c r="K624" i="18"/>
  <c r="K396" i="18"/>
  <c r="K428" i="18"/>
  <c r="K460" i="18"/>
  <c r="K476" i="18"/>
  <c r="K500" i="18"/>
  <c r="K524" i="18"/>
  <c r="K548" i="18"/>
  <c r="K580" i="18"/>
  <c r="K612" i="18"/>
  <c r="K405" i="18"/>
  <c r="K437" i="18"/>
  <c r="K469" i="18"/>
  <c r="K501" i="18"/>
  <c r="K541" i="18"/>
  <c r="K573" i="18"/>
  <c r="K597" i="18"/>
  <c r="K401" i="18"/>
  <c r="K409" i="18"/>
  <c r="K417" i="18"/>
  <c r="K425" i="18"/>
  <c r="K433" i="18"/>
  <c r="K441" i="18"/>
  <c r="K449" i="18"/>
  <c r="K457" i="18"/>
  <c r="K465" i="18"/>
  <c r="K473" i="18"/>
  <c r="K481" i="18"/>
  <c r="K489" i="18"/>
  <c r="K497" i="18"/>
  <c r="K505" i="18"/>
  <c r="K513" i="18"/>
  <c r="K521" i="18"/>
  <c r="K529" i="18"/>
  <c r="K537" i="18"/>
  <c r="K545" i="18"/>
  <c r="K553" i="18"/>
  <c r="K561" i="18"/>
  <c r="K569" i="18"/>
  <c r="K577" i="18"/>
  <c r="K585" i="18"/>
  <c r="K593" i="18"/>
  <c r="K601" i="18"/>
  <c r="K609" i="18"/>
  <c r="K617" i="18"/>
  <c r="K625" i="18"/>
  <c r="K402" i="18"/>
  <c r="K410" i="18"/>
  <c r="K418" i="18"/>
  <c r="K426" i="18"/>
  <c r="K434" i="18"/>
  <c r="K442" i="18"/>
  <c r="K450" i="18"/>
  <c r="K458" i="18"/>
  <c r="K466" i="18"/>
  <c r="K474" i="18"/>
  <c r="K482" i="18"/>
  <c r="K490" i="18"/>
  <c r="K498" i="18"/>
  <c r="K506" i="18"/>
  <c r="K514" i="18"/>
  <c r="K522" i="18"/>
  <c r="K530" i="18"/>
  <c r="K538" i="18"/>
  <c r="K546" i="18"/>
  <c r="K554" i="18"/>
  <c r="K562" i="18"/>
  <c r="K570" i="18"/>
  <c r="K578" i="18"/>
  <c r="K586" i="18"/>
  <c r="K594" i="18"/>
  <c r="K602" i="18"/>
  <c r="K610" i="18"/>
  <c r="K618" i="18"/>
  <c r="K626" i="18"/>
  <c r="K412" i="18"/>
  <c r="K444" i="18"/>
  <c r="K484" i="18"/>
  <c r="K508" i="18"/>
  <c r="K532" i="18"/>
  <c r="K572" i="18"/>
  <c r="K604" i="18"/>
  <c r="K413" i="18"/>
  <c r="K445" i="18"/>
  <c r="K493" i="18"/>
  <c r="K533" i="18"/>
  <c r="K565" i="18"/>
  <c r="K613" i="18"/>
  <c r="K403" i="18"/>
  <c r="K411" i="18"/>
  <c r="K419" i="18"/>
  <c r="K427" i="18"/>
  <c r="K435" i="18"/>
  <c r="K443" i="18"/>
  <c r="K451" i="18"/>
  <c r="K459" i="18"/>
  <c r="K467" i="18"/>
  <c r="K475" i="18"/>
  <c r="K483" i="18"/>
  <c r="K491" i="18"/>
  <c r="K499" i="18"/>
  <c r="K507" i="18"/>
  <c r="K515" i="18"/>
  <c r="K523" i="18"/>
  <c r="K531" i="18"/>
  <c r="K539" i="18"/>
  <c r="K547" i="18"/>
  <c r="K555" i="18"/>
  <c r="K563" i="18"/>
  <c r="K571" i="18"/>
  <c r="K579" i="18"/>
  <c r="K587" i="18"/>
  <c r="K595" i="18"/>
  <c r="K603" i="18"/>
  <c r="K611" i="18"/>
  <c r="K619" i="18"/>
  <c r="K404" i="18"/>
  <c r="K436" i="18"/>
  <c r="K452" i="18"/>
  <c r="K468" i="18"/>
  <c r="K492" i="18"/>
  <c r="K516" i="18"/>
  <c r="K540" i="18"/>
  <c r="K564" i="18"/>
  <c r="K588" i="18"/>
  <c r="K620" i="18"/>
  <c r="K429" i="18"/>
  <c r="K461" i="18"/>
  <c r="K485" i="18"/>
  <c r="K509" i="18"/>
  <c r="K549" i="18"/>
  <c r="K589" i="18"/>
  <c r="K89" i="18"/>
  <c r="K96" i="18"/>
  <c r="K92" i="18"/>
  <c r="K86" i="18"/>
  <c r="K88" i="18"/>
  <c r="K95" i="18"/>
  <c r="K91" i="18"/>
  <c r="K87" i="18"/>
  <c r="K94" i="18"/>
  <c r="K97" i="18"/>
  <c r="K93" i="18"/>
  <c r="K90" i="18"/>
  <c r="K79" i="18"/>
  <c r="K75" i="18"/>
  <c r="K85" i="18"/>
  <c r="K76" i="18"/>
  <c r="K82" i="18"/>
  <c r="K78" i="18"/>
  <c r="K84" i="18"/>
  <c r="K74" i="18"/>
  <c r="K81" i="18"/>
  <c r="K77" i="18"/>
  <c r="K83" i="18"/>
  <c r="K80" i="18"/>
  <c r="K59" i="18"/>
  <c r="K5" i="18"/>
  <c r="K3" i="18"/>
  <c r="K10" i="18"/>
  <c r="K2" i="18"/>
  <c r="O27" i="10"/>
  <c r="O29" i="10"/>
  <c r="O24" i="10"/>
  <c r="O26" i="10"/>
  <c r="O20" i="10"/>
  <c r="L24" i="10"/>
  <c r="N23" i="10"/>
  <c r="L23" i="10"/>
  <c r="N22" i="10"/>
  <c r="K44" i="18" s="1"/>
  <c r="L22" i="10"/>
  <c r="N21" i="10"/>
  <c r="K17" i="18" s="1"/>
  <c r="L21" i="10"/>
  <c r="N16" i="10"/>
  <c r="O16" i="10" s="1"/>
  <c r="L16" i="10"/>
  <c r="N15" i="10"/>
  <c r="L15" i="10"/>
  <c r="N17" i="10"/>
  <c r="O17" i="10" s="1"/>
  <c r="L17" i="10"/>
  <c r="N13" i="10"/>
  <c r="O13" i="10" s="1"/>
  <c r="L13" i="10"/>
  <c r="N10" i="10"/>
  <c r="O10" i="10" s="1"/>
  <c r="L10" i="10"/>
  <c r="N8" i="10"/>
  <c r="O8" i="10" s="1"/>
  <c r="L8" i="10"/>
  <c r="L6" i="10"/>
  <c r="N19" i="10"/>
  <c r="L27" i="10"/>
  <c r="L18" i="10"/>
  <c r="L7" i="10"/>
  <c r="L26" i="10"/>
  <c r="L20" i="10"/>
  <c r="L9" i="10"/>
  <c r="L29" i="10"/>
  <c r="L14" i="10"/>
  <c r="N28" i="10"/>
  <c r="K394" i="18" l="1"/>
  <c r="K368" i="18"/>
  <c r="K371" i="18"/>
  <c r="K366" i="18"/>
  <c r="K383" i="18"/>
  <c r="K392" i="18"/>
  <c r="K384" i="18"/>
  <c r="K362" i="18"/>
  <c r="K386" i="18"/>
  <c r="K369" i="18"/>
  <c r="K359" i="18"/>
  <c r="K382" i="18"/>
  <c r="K375" i="18"/>
  <c r="K374" i="18"/>
  <c r="K390" i="18"/>
  <c r="K389" i="18"/>
  <c r="K395" i="18"/>
  <c r="O25" i="10"/>
  <c r="K360" i="18"/>
  <c r="K365" i="18"/>
  <c r="K358" i="18"/>
  <c r="K387" i="18"/>
  <c r="K393" i="18"/>
  <c r="K385" i="18"/>
  <c r="K379" i="18"/>
  <c r="K370" i="18"/>
  <c r="K372" i="18"/>
  <c r="K378" i="18"/>
  <c r="K376" i="18"/>
  <c r="K373" i="18"/>
  <c r="K377" i="18"/>
  <c r="K381" i="18"/>
  <c r="K388" i="18"/>
  <c r="K363" i="18"/>
  <c r="K391" i="18"/>
  <c r="K364" i="18"/>
  <c r="K361" i="18"/>
  <c r="K367" i="18"/>
  <c r="K380" i="18"/>
  <c r="K654" i="18"/>
  <c r="K662" i="18"/>
  <c r="K670" i="18"/>
  <c r="K678" i="18"/>
  <c r="K686" i="18"/>
  <c r="K694" i="18"/>
  <c r="K702" i="18"/>
  <c r="K710" i="18"/>
  <c r="K718" i="18"/>
  <c r="K726" i="18"/>
  <c r="K661" i="18"/>
  <c r="K701" i="18"/>
  <c r="K655" i="18"/>
  <c r="K663" i="18"/>
  <c r="K671" i="18"/>
  <c r="K679" i="18"/>
  <c r="K687" i="18"/>
  <c r="K695" i="18"/>
  <c r="K703" i="18"/>
  <c r="K711" i="18"/>
  <c r="K719" i="18"/>
  <c r="K727" i="18"/>
  <c r="K668" i="18"/>
  <c r="K708" i="18"/>
  <c r="K685" i="18"/>
  <c r="K725" i="18"/>
  <c r="K656" i="18"/>
  <c r="K664" i="18"/>
  <c r="K672" i="18"/>
  <c r="K680" i="18"/>
  <c r="K688" i="18"/>
  <c r="K696" i="18"/>
  <c r="K704" i="18"/>
  <c r="K712" i="18"/>
  <c r="K720" i="18"/>
  <c r="K728" i="18"/>
  <c r="K660" i="18"/>
  <c r="K692" i="18"/>
  <c r="K724" i="18"/>
  <c r="K669" i="18"/>
  <c r="K709" i="18"/>
  <c r="K657" i="18"/>
  <c r="K665" i="18"/>
  <c r="K673" i="18"/>
  <c r="K681" i="18"/>
  <c r="K689" i="18"/>
  <c r="K697" i="18"/>
  <c r="K705" i="18"/>
  <c r="K713" i="18"/>
  <c r="K721" i="18"/>
  <c r="K729" i="18"/>
  <c r="K658" i="18"/>
  <c r="K666" i="18"/>
  <c r="K674" i="18"/>
  <c r="K682" i="18"/>
  <c r="K690" i="18"/>
  <c r="K698" i="18"/>
  <c r="K706" i="18"/>
  <c r="K714" i="18"/>
  <c r="K722" i="18"/>
  <c r="K730" i="18"/>
  <c r="K676" i="18"/>
  <c r="K700" i="18"/>
  <c r="K732" i="18"/>
  <c r="K653" i="18"/>
  <c r="K693" i="18"/>
  <c r="K659" i="18"/>
  <c r="K667" i="18"/>
  <c r="K675" i="18"/>
  <c r="K683" i="18"/>
  <c r="K691" i="18"/>
  <c r="K699" i="18"/>
  <c r="K707" i="18"/>
  <c r="K715" i="18"/>
  <c r="K723" i="18"/>
  <c r="K731" i="18"/>
  <c r="K684" i="18"/>
  <c r="K716" i="18"/>
  <c r="K677" i="18"/>
  <c r="K717" i="18"/>
  <c r="K101" i="18"/>
  <c r="K115" i="18"/>
  <c r="K100" i="18"/>
  <c r="K106" i="18"/>
  <c r="K112" i="18"/>
  <c r="K120" i="18"/>
  <c r="K128" i="18"/>
  <c r="K136" i="18"/>
  <c r="K151" i="18"/>
  <c r="K109" i="18"/>
  <c r="K117" i="18"/>
  <c r="K125" i="18"/>
  <c r="K133" i="18"/>
  <c r="K141" i="18"/>
  <c r="K114" i="18"/>
  <c r="K153" i="18"/>
  <c r="K103" i="18"/>
  <c r="K99" i="18"/>
  <c r="K102" i="18"/>
  <c r="K105" i="18"/>
  <c r="K111" i="18"/>
  <c r="K119" i="18"/>
  <c r="K127" i="18"/>
  <c r="K135" i="18"/>
  <c r="K143" i="18"/>
  <c r="K150" i="18"/>
  <c r="K104" i="18"/>
  <c r="K118" i="18"/>
  <c r="K142" i="18"/>
  <c r="K131" i="18"/>
  <c r="K154" i="18"/>
  <c r="K130" i="18"/>
  <c r="K108" i="18"/>
  <c r="K116" i="18"/>
  <c r="K124" i="18"/>
  <c r="K132" i="18"/>
  <c r="K140" i="18"/>
  <c r="K147" i="18"/>
  <c r="K155" i="18"/>
  <c r="K110" i="18"/>
  <c r="K134" i="18"/>
  <c r="K123" i="18"/>
  <c r="K146" i="18"/>
  <c r="K122" i="18"/>
  <c r="K145" i="18"/>
  <c r="K98" i="18"/>
  <c r="K113" i="18"/>
  <c r="K121" i="18"/>
  <c r="K129" i="18"/>
  <c r="K137" i="18"/>
  <c r="K144" i="18"/>
  <c r="K152" i="18"/>
  <c r="K107" i="18"/>
  <c r="K126" i="18"/>
  <c r="K149" i="18"/>
  <c r="K139" i="18"/>
  <c r="K148" i="18"/>
  <c r="K138" i="18"/>
  <c r="K69" i="18"/>
  <c r="K72" i="18"/>
  <c r="K68" i="18"/>
  <c r="K70" i="18"/>
  <c r="K71" i="18"/>
  <c r="K73" i="18"/>
  <c r="K159" i="18"/>
  <c r="K167" i="18"/>
  <c r="K175" i="18"/>
  <c r="K183" i="18"/>
  <c r="K191" i="18"/>
  <c r="K199" i="18"/>
  <c r="K207" i="18"/>
  <c r="K215" i="18"/>
  <c r="K223" i="18"/>
  <c r="K231" i="18"/>
  <c r="K239" i="18"/>
  <c r="K247" i="18"/>
  <c r="K255" i="18"/>
  <c r="K263" i="18"/>
  <c r="K271" i="18"/>
  <c r="K279" i="18"/>
  <c r="K287" i="18"/>
  <c r="K295" i="18"/>
  <c r="K303" i="18"/>
  <c r="K311" i="18"/>
  <c r="K319" i="18"/>
  <c r="K327" i="18"/>
  <c r="K335" i="18"/>
  <c r="K343" i="18"/>
  <c r="K351" i="18"/>
  <c r="K170" i="18"/>
  <c r="K194" i="18"/>
  <c r="K218" i="18"/>
  <c r="K242" i="18"/>
  <c r="K266" i="18"/>
  <c r="K290" i="18"/>
  <c r="K314" i="18"/>
  <c r="K338" i="18"/>
  <c r="K261" i="18"/>
  <c r="K309" i="18"/>
  <c r="K349" i="18"/>
  <c r="K174" i="18"/>
  <c r="K214" i="18"/>
  <c r="K254" i="18"/>
  <c r="K294" i="18"/>
  <c r="K342" i="18"/>
  <c r="K160" i="18"/>
  <c r="K168" i="18"/>
  <c r="K176" i="18"/>
  <c r="K184" i="18"/>
  <c r="K192" i="18"/>
  <c r="K200" i="18"/>
  <c r="K208" i="18"/>
  <c r="K216" i="18"/>
  <c r="K224" i="18"/>
  <c r="K232" i="18"/>
  <c r="K240" i="18"/>
  <c r="K248" i="18"/>
  <c r="K256" i="18"/>
  <c r="K264" i="18"/>
  <c r="K272" i="18"/>
  <c r="K280" i="18"/>
  <c r="K288" i="18"/>
  <c r="K296" i="18"/>
  <c r="K304" i="18"/>
  <c r="K312" i="18"/>
  <c r="K320" i="18"/>
  <c r="K328" i="18"/>
  <c r="K336" i="18"/>
  <c r="K344" i="18"/>
  <c r="K352" i="18"/>
  <c r="K178" i="18"/>
  <c r="K202" i="18"/>
  <c r="K226" i="18"/>
  <c r="K250" i="18"/>
  <c r="K274" i="18"/>
  <c r="K298" i="18"/>
  <c r="K322" i="18"/>
  <c r="K346" i="18"/>
  <c r="K285" i="18"/>
  <c r="K333" i="18"/>
  <c r="K166" i="18"/>
  <c r="K198" i="18"/>
  <c r="K238" i="18"/>
  <c r="K278" i="18"/>
  <c r="K318" i="18"/>
  <c r="K350" i="18"/>
  <c r="K161" i="18"/>
  <c r="K169" i="18"/>
  <c r="K177" i="18"/>
  <c r="K185" i="18"/>
  <c r="K193" i="18"/>
  <c r="K201" i="18"/>
  <c r="K209" i="18"/>
  <c r="K217" i="18"/>
  <c r="K225" i="18"/>
  <c r="K233" i="18"/>
  <c r="K241" i="18"/>
  <c r="K249" i="18"/>
  <c r="K257" i="18"/>
  <c r="K265" i="18"/>
  <c r="K273" i="18"/>
  <c r="K281" i="18"/>
  <c r="K289" i="18"/>
  <c r="K297" i="18"/>
  <c r="K305" i="18"/>
  <c r="K313" i="18"/>
  <c r="K321" i="18"/>
  <c r="K329" i="18"/>
  <c r="K337" i="18"/>
  <c r="K345" i="18"/>
  <c r="K353" i="18"/>
  <c r="K162" i="18"/>
  <c r="K186" i="18"/>
  <c r="K210" i="18"/>
  <c r="K234" i="18"/>
  <c r="K258" i="18"/>
  <c r="K282" i="18"/>
  <c r="K306" i="18"/>
  <c r="K330" i="18"/>
  <c r="K354" i="18"/>
  <c r="K293" i="18"/>
  <c r="K325" i="18"/>
  <c r="K206" i="18"/>
  <c r="K246" i="18"/>
  <c r="K286" i="18"/>
  <c r="K326" i="18"/>
  <c r="K163" i="18"/>
  <c r="K171" i="18"/>
  <c r="K179" i="18"/>
  <c r="K187" i="18"/>
  <c r="K195" i="18"/>
  <c r="K203" i="18"/>
  <c r="K211" i="18"/>
  <c r="K219" i="18"/>
  <c r="K227" i="18"/>
  <c r="K235" i="18"/>
  <c r="K243" i="18"/>
  <c r="K251" i="18"/>
  <c r="K259" i="18"/>
  <c r="K267" i="18"/>
  <c r="K275" i="18"/>
  <c r="K283" i="18"/>
  <c r="K291" i="18"/>
  <c r="K299" i="18"/>
  <c r="K307" i="18"/>
  <c r="K315" i="18"/>
  <c r="K323" i="18"/>
  <c r="K331" i="18"/>
  <c r="K339" i="18"/>
  <c r="K347" i="18"/>
  <c r="K355" i="18"/>
  <c r="K348" i="18"/>
  <c r="K157" i="18"/>
  <c r="K173" i="18"/>
  <c r="K189" i="18"/>
  <c r="K205" i="18"/>
  <c r="K221" i="18"/>
  <c r="K229" i="18"/>
  <c r="K245" i="18"/>
  <c r="K277" i="18"/>
  <c r="K317" i="18"/>
  <c r="K357" i="18"/>
  <c r="K182" i="18"/>
  <c r="K222" i="18"/>
  <c r="K262" i="18"/>
  <c r="K302" i="18"/>
  <c r="K334" i="18"/>
  <c r="K156" i="18"/>
  <c r="K164" i="18"/>
  <c r="K172" i="18"/>
  <c r="K180" i="18"/>
  <c r="K188" i="18"/>
  <c r="K196" i="18"/>
  <c r="K204" i="18"/>
  <c r="K212" i="18"/>
  <c r="K220" i="18"/>
  <c r="K228" i="18"/>
  <c r="K236" i="18"/>
  <c r="K244" i="18"/>
  <c r="K252" i="18"/>
  <c r="K260" i="18"/>
  <c r="K268" i="18"/>
  <c r="K276" i="18"/>
  <c r="K284" i="18"/>
  <c r="K292" i="18"/>
  <c r="K300" i="18"/>
  <c r="K308" i="18"/>
  <c r="K316" i="18"/>
  <c r="K324" i="18"/>
  <c r="K332" i="18"/>
  <c r="K340" i="18"/>
  <c r="K356" i="18"/>
  <c r="K165" i="18"/>
  <c r="K181" i="18"/>
  <c r="K197" i="18"/>
  <c r="K213" i="18"/>
  <c r="K237" i="18"/>
  <c r="K253" i="18"/>
  <c r="K269" i="18"/>
  <c r="K301" i="18"/>
  <c r="K341" i="18"/>
  <c r="K158" i="18"/>
  <c r="K190" i="18"/>
  <c r="K230" i="18"/>
  <c r="K270" i="18"/>
  <c r="K310" i="18"/>
  <c r="K65" i="18"/>
  <c r="K67" i="18"/>
  <c r="K66" i="18"/>
  <c r="K61" i="18"/>
  <c r="K62" i="18"/>
  <c r="K63" i="18"/>
  <c r="K60" i="18"/>
  <c r="K64" i="18"/>
  <c r="K53" i="18"/>
  <c r="K52" i="18"/>
  <c r="K51" i="18"/>
  <c r="K56" i="18"/>
  <c r="K55" i="18"/>
  <c r="K54" i="18"/>
  <c r="K13" i="18"/>
  <c r="K21" i="18"/>
  <c r="K16" i="18"/>
  <c r="K24" i="18"/>
  <c r="K20" i="18"/>
  <c r="K25" i="18"/>
  <c r="K15" i="18"/>
  <c r="K23" i="18"/>
  <c r="K19" i="18"/>
  <c r="K26" i="18"/>
  <c r="K22" i="18"/>
  <c r="K14" i="18"/>
  <c r="K18" i="18"/>
  <c r="K6" i="18"/>
  <c r="K57" i="18"/>
  <c r="K4" i="18"/>
  <c r="K9" i="18"/>
  <c r="K12" i="18"/>
  <c r="K58" i="18"/>
  <c r="O21" i="10"/>
  <c r="K27" i="18"/>
  <c r="K11" i="18"/>
  <c r="O28" i="10"/>
  <c r="O19" i="10"/>
  <c r="O22" i="10"/>
  <c r="K34" i="18"/>
  <c r="K42" i="18"/>
  <c r="K35" i="18"/>
  <c r="K43" i="18"/>
  <c r="K28" i="18"/>
  <c r="K36" i="18"/>
  <c r="K29" i="18"/>
  <c r="K37" i="18"/>
  <c r="K30" i="18"/>
  <c r="K38" i="18"/>
  <c r="K31" i="18"/>
  <c r="K39" i="18"/>
  <c r="K32" i="18"/>
  <c r="K40" i="18"/>
  <c r="K33" i="18"/>
  <c r="K41" i="18"/>
  <c r="O23" i="10"/>
  <c r="K45" i="18"/>
  <c r="K46" i="18"/>
  <c r="K47" i="18"/>
  <c r="K48" i="18"/>
  <c r="K49" i="18"/>
  <c r="K50" i="18"/>
  <c r="O15" i="10"/>
  <c r="N35" i="10"/>
  <c r="N36" i="10" l="1"/>
  <c r="O33" i="10"/>
  <c r="N37" i="10"/>
</calcChain>
</file>

<file path=xl/sharedStrings.xml><?xml version="1.0" encoding="utf-8"?>
<sst xmlns="http://schemas.openxmlformats.org/spreadsheetml/2006/main" count="29844" uniqueCount="6311">
  <si>
    <t>Super Screen</t>
  </si>
  <si>
    <t>nd</t>
  </si>
  <si>
    <t>LED City</t>
  </si>
  <si>
    <t>On The Go</t>
  </si>
  <si>
    <t>Shopping &amp; Free Time</t>
  </si>
  <si>
    <t>LED Partner</t>
  </si>
  <si>
    <t>Innovation</t>
  </si>
  <si>
    <t>* Ekrany LED, Super Screen  – dane prezentują szacowaną widownię przemieszczającą się wokół ekranu w godzinach jego działania (źródła: ZDM, ZTM, GDDKiA, Warszawskie Badanie Ruchu – opracowanie Politechniki Warszawskiej, Politechniki Krakowskiej, BPS Sp. z.o.o., VIA VISTULA sp. j.)</t>
  </si>
  <si>
    <t>** Sieci Indoor – dane prezentują szacunkową liczbę klientów lub transakcji w godzinach emisji treści (źródło: właściciel sieci)</t>
  </si>
  <si>
    <t>Kategoria</t>
  </si>
  <si>
    <t>Produkt</t>
  </si>
  <si>
    <t>Miasto</t>
  </si>
  <si>
    <t>Karta on-line</t>
  </si>
  <si>
    <t>Liczba ekranów</t>
  </si>
  <si>
    <t>G8</t>
  </si>
  <si>
    <t>G10</t>
  </si>
  <si>
    <t>G12</t>
  </si>
  <si>
    <t>LOK2446</t>
  </si>
  <si>
    <t>kujawsko-pomorskie</t>
  </si>
  <si>
    <t>Bydgoszcz</t>
  </si>
  <si>
    <t>ul. Rejewskiego 3</t>
  </si>
  <si>
    <t xml:space="preserve"> </t>
  </si>
  <si>
    <t>Nie</t>
  </si>
  <si>
    <t>Tak</t>
  </si>
  <si>
    <t>22"</t>
  </si>
  <si>
    <t>1920x1080 / 16:9</t>
  </si>
  <si>
    <t>1920x1080</t>
  </si>
  <si>
    <t>9:00 - 21:00</t>
  </si>
  <si>
    <t>LOK0148</t>
  </si>
  <si>
    <t>mazowieckie</t>
  </si>
  <si>
    <t>Warszawa</t>
  </si>
  <si>
    <t>ul. Złota 59</t>
  </si>
  <si>
    <t>Złote Tarasy</t>
  </si>
  <si>
    <t>Polityka | Elektromarkety | Finanse (poza Santander) | Telekomunikacja (poza Orange) | Telewizje (poza NC+) | art. Gospodarstwa domowego: chemia domowa, artykuły domowe (m.in. dodatkowe wyposażenie kuchni, łazienek), kategoria uroda , pielegnacja i zdrowie, art. spożywcze (kawa, napoje), książki (wydawcy), zabawki</t>
  </si>
  <si>
    <t>Mix</t>
  </si>
  <si>
    <t>9:00 - 22:00</t>
  </si>
  <si>
    <t>LOK0150</t>
  </si>
  <si>
    <t>ul. Głębocka 13</t>
  </si>
  <si>
    <t>Targówek</t>
  </si>
  <si>
    <t>10:00 - 21:00</t>
  </si>
  <si>
    <t>LOK0151</t>
  </si>
  <si>
    <t>ul. Mszczonowska 3 (Janki)</t>
  </si>
  <si>
    <t>Janki</t>
  </si>
  <si>
    <t>LOK0152</t>
  </si>
  <si>
    <t>wielkopolskie</t>
  </si>
  <si>
    <t>Poznań</t>
  </si>
  <si>
    <t>al. Solidarności 47</t>
  </si>
  <si>
    <t>Pestka</t>
  </si>
  <si>
    <t>LOK0153</t>
  </si>
  <si>
    <t>pomorskie</t>
  </si>
  <si>
    <t>Gdańsk</t>
  </si>
  <si>
    <t>al. Grunwaldzka 141</t>
  </si>
  <si>
    <t>Trójmiasto</t>
  </si>
  <si>
    <t>LOK0157</t>
  </si>
  <si>
    <t>małopolskie</t>
  </si>
  <si>
    <t>Kraków</t>
  </si>
  <si>
    <t>ul. Pawia 5</t>
  </si>
  <si>
    <t>LOK0158</t>
  </si>
  <si>
    <t>śląskie</t>
  </si>
  <si>
    <t>Katowice</t>
  </si>
  <si>
    <t>ul. Chorzowska 107</t>
  </si>
  <si>
    <t>Silesia City Center</t>
  </si>
  <si>
    <t>GOP</t>
  </si>
  <si>
    <t>LOK0159</t>
  </si>
  <si>
    <t>dolnośląskie</t>
  </si>
  <si>
    <t>Wrocław</t>
  </si>
  <si>
    <t>pl. Grunwaldzki 22</t>
  </si>
  <si>
    <t>Pasaż Grunwaldzki</t>
  </si>
  <si>
    <t>LOK0160</t>
  </si>
  <si>
    <t>ul. Legnicka 58</t>
  </si>
  <si>
    <t>Magnolia Park</t>
  </si>
  <si>
    <t>LOK2215</t>
  </si>
  <si>
    <t>ul. Podgórska 34</t>
  </si>
  <si>
    <t>LOK0205</t>
  </si>
  <si>
    <t>ul. Wojska Polskiego 1</t>
  </si>
  <si>
    <t>Zielone Arkady</t>
  </si>
  <si>
    <t>LOK1294</t>
  </si>
  <si>
    <t>zachodniopomorskie</t>
  </si>
  <si>
    <t>Szczecin</t>
  </si>
  <si>
    <t>al. Niepodległości 36</t>
  </si>
  <si>
    <t>LOK0446</t>
  </si>
  <si>
    <t>Tychy</t>
  </si>
  <si>
    <t>ul. Towarowa 2a</t>
  </si>
  <si>
    <t>LOK0452</t>
  </si>
  <si>
    <t>Lubin</t>
  </si>
  <si>
    <t>ul. Generała Władysława Sikorskiego 20</t>
  </si>
  <si>
    <t>Cuprum Arena</t>
  </si>
  <si>
    <t>LOK0475</t>
  </si>
  <si>
    <t>al. Jerozolimskie 144</t>
  </si>
  <si>
    <t>Polityka | Transport | Motoryzacja</t>
  </si>
  <si>
    <t>24"</t>
  </si>
  <si>
    <t>4:00 - 24:00</t>
  </si>
  <si>
    <t>LOK0476</t>
  </si>
  <si>
    <t>ul. Kijowska 16</t>
  </si>
  <si>
    <t>19"</t>
  </si>
  <si>
    <t>LOK0478</t>
  </si>
  <si>
    <t>Bielsko-Biała</t>
  </si>
  <si>
    <t>ul. Warszawska 2</t>
  </si>
  <si>
    <t>LOK0479</t>
  </si>
  <si>
    <t>ul. Zygmunta Augusta 7</t>
  </si>
  <si>
    <t>LOK1358</t>
  </si>
  <si>
    <t>łódzkie</t>
  </si>
  <si>
    <t>Łódź</t>
  </si>
  <si>
    <t>ul. Ogrodowa 19a</t>
  </si>
  <si>
    <t>Manufaktura</t>
  </si>
  <si>
    <t>10:00 - 22:00</t>
  </si>
  <si>
    <t>LOK0480</t>
  </si>
  <si>
    <t>Częstochowa</t>
  </si>
  <si>
    <t>al. Wolności 21</t>
  </si>
  <si>
    <t>LOK0482</t>
  </si>
  <si>
    <t>Gdynia</t>
  </si>
  <si>
    <t>pl. Konstytucji 1</t>
  </si>
  <si>
    <t>LOK0486</t>
  </si>
  <si>
    <t>Konin</t>
  </si>
  <si>
    <t>Koszalin</t>
  </si>
  <si>
    <t>LOK0491</t>
  </si>
  <si>
    <t>LOK0492</t>
  </si>
  <si>
    <t>lubelskie</t>
  </si>
  <si>
    <t>Lublin</t>
  </si>
  <si>
    <t>pl. Dworcowy 1</t>
  </si>
  <si>
    <t>LOK0495</t>
  </si>
  <si>
    <t>Malbork</t>
  </si>
  <si>
    <t>ul. Dworcowa 17</t>
  </si>
  <si>
    <t>warmińsko-mazurskie</t>
  </si>
  <si>
    <t>Olsztyn</t>
  </si>
  <si>
    <t>LOK0497</t>
  </si>
  <si>
    <t>opolskie</t>
  </si>
  <si>
    <t>Opole</t>
  </si>
  <si>
    <t>ul. Krakowska 48</t>
  </si>
  <si>
    <t>LOK0498</t>
  </si>
  <si>
    <t>ul. Dworcowa 1</t>
  </si>
  <si>
    <t>LOK0499</t>
  </si>
  <si>
    <t>podkarpackie</t>
  </si>
  <si>
    <t>Przemyśl</t>
  </si>
  <si>
    <t>pl. Legionów 1</t>
  </si>
  <si>
    <t>Rzeszów</t>
  </si>
  <si>
    <t>Słupsk</t>
  </si>
  <si>
    <t>LOK0502</t>
  </si>
  <si>
    <t>Sosnowiec</t>
  </si>
  <si>
    <t>ul. 3 Maja 16</t>
  </si>
  <si>
    <t>LOK0503</t>
  </si>
  <si>
    <t>ul. Kolumba 1</t>
  </si>
  <si>
    <t>LOK0506</t>
  </si>
  <si>
    <t>Tarnów</t>
  </si>
  <si>
    <t>pl. Dworcowy 4</t>
  </si>
  <si>
    <t>LOK0507</t>
  </si>
  <si>
    <t>Toruń</t>
  </si>
  <si>
    <t>ul. Kujawska 1</t>
  </si>
  <si>
    <t>20"</t>
  </si>
  <si>
    <t>LOK0508</t>
  </si>
  <si>
    <t>al. Jerozolimskie 54</t>
  </si>
  <si>
    <t>LOK0509</t>
  </si>
  <si>
    <t>ul. Piłsudskiego 105</t>
  </si>
  <si>
    <t>LOK0510</t>
  </si>
  <si>
    <t>Zabrze</t>
  </si>
  <si>
    <t>ul. Dworcowa 2</t>
  </si>
  <si>
    <t>LOK0512</t>
  </si>
  <si>
    <t>Zawiercie</t>
  </si>
  <si>
    <t>ul. 3 Maja 2</t>
  </si>
  <si>
    <t>LOK0515</t>
  </si>
  <si>
    <t>ul. Czekoladowa 9</t>
  </si>
  <si>
    <t>Bielany Wrocławskie</t>
  </si>
  <si>
    <t>LOK0520</t>
  </si>
  <si>
    <t>pl. Dominikański 3</t>
  </si>
  <si>
    <t>LOK0521</t>
  </si>
  <si>
    <t>ul. Legnicka 62</t>
  </si>
  <si>
    <t>LOK0535</t>
  </si>
  <si>
    <t>ul. Toruńska 101</t>
  </si>
  <si>
    <t>LOK0539</t>
  </si>
  <si>
    <t>ul. Szparagowa 7</t>
  </si>
  <si>
    <t>LOK0541</t>
  </si>
  <si>
    <t>al. Piłsudskiego 15/23</t>
  </si>
  <si>
    <t>LOK0551</t>
  </si>
  <si>
    <t>ul. Piłsudskiego 1 (Marki)</t>
  </si>
  <si>
    <t>M1</t>
  </si>
  <si>
    <t>LOK0553</t>
  </si>
  <si>
    <t>Radom</t>
  </si>
  <si>
    <t>al. Grzecznarowskiego 28</t>
  </si>
  <si>
    <t>LOK0554</t>
  </si>
  <si>
    <t>al. Powstańców Śląskich 126</t>
  </si>
  <si>
    <t>LOK0578</t>
  </si>
  <si>
    <t>Rondo ONZ 1</t>
  </si>
  <si>
    <t>LOK0580</t>
  </si>
  <si>
    <t>ul. Puławska 427</t>
  </si>
  <si>
    <t>LOK0595</t>
  </si>
  <si>
    <t>al. KEN / Surowieckiego (Metro)</t>
  </si>
  <si>
    <t>LOK2730</t>
  </si>
  <si>
    <t>17 m2</t>
  </si>
  <si>
    <t>6:00 - 22:00</t>
  </si>
  <si>
    <t>LOK0602</t>
  </si>
  <si>
    <t>Gliwice</t>
  </si>
  <si>
    <t>ul. Łabędzka 26</t>
  </si>
  <si>
    <t>LOK0604</t>
  </si>
  <si>
    <t>al. Bora - Komorowskiego 37</t>
  </si>
  <si>
    <t>Krokus</t>
  </si>
  <si>
    <t>LOK0607</t>
  </si>
  <si>
    <t>Bytom</t>
  </si>
  <si>
    <t>ul. J. Nowaka Jeziorańskiego 25</t>
  </si>
  <si>
    <t>Atrium Plejada</t>
  </si>
  <si>
    <t>LOK0613</t>
  </si>
  <si>
    <t>Rybnik</t>
  </si>
  <si>
    <t>ul. Jana Kotucza 100</t>
  </si>
  <si>
    <t>LOK0614</t>
  </si>
  <si>
    <t>ul. Pilotów 6</t>
  </si>
  <si>
    <t>LOK0619</t>
  </si>
  <si>
    <t>al. Rozdzieńskiego 200</t>
  </si>
  <si>
    <t>Dąbrówka</t>
  </si>
  <si>
    <t>LOK0627</t>
  </si>
  <si>
    <t>al. Zwycięstwa 256</t>
  </si>
  <si>
    <t>Klif</t>
  </si>
  <si>
    <t>38 m2</t>
  </si>
  <si>
    <t>LOK0633</t>
  </si>
  <si>
    <t>ul. Jana Pawła II 20</t>
  </si>
  <si>
    <t>LOK0637</t>
  </si>
  <si>
    <t>ul. Kołobrzeska 32</t>
  </si>
  <si>
    <t>LOK2213</t>
  </si>
  <si>
    <t>ul. kpt. Medweckiego 1 (Balice)</t>
  </si>
  <si>
    <t>ul. Szwajcarska 14</t>
  </si>
  <si>
    <t>LOK0657</t>
  </si>
  <si>
    <t>ul. Ku Słońcu 67</t>
  </si>
  <si>
    <t>Ster</t>
  </si>
  <si>
    <t>LOK0658</t>
  </si>
  <si>
    <t>Świdwin</t>
  </si>
  <si>
    <t>ul. Wojska Polskiego 28</t>
  </si>
  <si>
    <t>LOK0660</t>
  </si>
  <si>
    <t>ul. Krzywoustego 9-10</t>
  </si>
  <si>
    <t>Kupiec</t>
  </si>
  <si>
    <t>LOK0662</t>
  </si>
  <si>
    <t>ul. Glewice 1a (Goleniów)</t>
  </si>
  <si>
    <t>LOK0664</t>
  </si>
  <si>
    <t>ul. Krzywoustego 126</t>
  </si>
  <si>
    <t>Korona</t>
  </si>
  <si>
    <t>LOK0806</t>
  </si>
  <si>
    <t>podlaskie</t>
  </si>
  <si>
    <t>Białystok</t>
  </si>
  <si>
    <t>ul. Czesława Miłosza 2</t>
  </si>
  <si>
    <t>LOK0807</t>
  </si>
  <si>
    <t>ul. Sarni Stok 2</t>
  </si>
  <si>
    <t>Sarni Stok</t>
  </si>
  <si>
    <t>LOK0808</t>
  </si>
  <si>
    <t>ul. Jagiellońska 94b</t>
  </si>
  <si>
    <t>LOK0809</t>
  </si>
  <si>
    <t>Chorzów</t>
  </si>
  <si>
    <t>ul. Katowicka 160</t>
  </si>
  <si>
    <t>LOK0810</t>
  </si>
  <si>
    <t>Czeladź</t>
  </si>
  <si>
    <t>ul. Będzińska 80</t>
  </si>
  <si>
    <t>LOK0811</t>
  </si>
  <si>
    <t>ul. Kisielewskiego 8/16</t>
  </si>
  <si>
    <t>LOK0812</t>
  </si>
  <si>
    <t>ul. Grunwaldzka 309</t>
  </si>
  <si>
    <t>LOK0813</t>
  </si>
  <si>
    <t>Głogów</t>
  </si>
  <si>
    <t>ul. Poniatowskiego 14</t>
  </si>
  <si>
    <t>LOK0814</t>
  </si>
  <si>
    <t>lubuskie</t>
  </si>
  <si>
    <t>Gorzów Wlkp.</t>
  </si>
  <si>
    <t>ul. Myśliborska 48a</t>
  </si>
  <si>
    <t>LOK0815</t>
  </si>
  <si>
    <t>Kalisz</t>
  </si>
  <si>
    <t>ul. Poznańska 121/131</t>
  </si>
  <si>
    <t>LOK0816</t>
  </si>
  <si>
    <t>ul. Alpejska 6</t>
  </si>
  <si>
    <t>3 Stawy</t>
  </si>
  <si>
    <t>LOK0817</t>
  </si>
  <si>
    <t>świętokrzyskie</t>
  </si>
  <si>
    <t>Kielce</t>
  </si>
  <si>
    <t>ul. Radomska 8</t>
  </si>
  <si>
    <t>LOK0818</t>
  </si>
  <si>
    <t>ul. Ogrodowa 31d</t>
  </si>
  <si>
    <t>Ferio</t>
  </si>
  <si>
    <t>LOK0819</t>
  </si>
  <si>
    <t>ul. Ignacego Paderewskiego 1</t>
  </si>
  <si>
    <t>Forum</t>
  </si>
  <si>
    <t>LOK0820</t>
  </si>
  <si>
    <t>ul. Aleja Pokoju 67</t>
  </si>
  <si>
    <t>LOK0821</t>
  </si>
  <si>
    <t>ul. Zakopiańska 105</t>
  </si>
  <si>
    <t>LOK0822</t>
  </si>
  <si>
    <t>Legnica</t>
  </si>
  <si>
    <t>ul. Schumana 17</t>
  </si>
  <si>
    <t>LOK0823</t>
  </si>
  <si>
    <t>ul. Tomasza Zana 31</t>
  </si>
  <si>
    <t>Zana</t>
  </si>
  <si>
    <t>LOK0824</t>
  </si>
  <si>
    <t>al. Piłsudskiego 15</t>
  </si>
  <si>
    <t>9:30 - 21:00</t>
  </si>
  <si>
    <t>LOK0825</t>
  </si>
  <si>
    <t>ul. Brzezińska 27/29</t>
  </si>
  <si>
    <t>LOK0826</t>
  </si>
  <si>
    <t>Nowy Sącz</t>
  </si>
  <si>
    <t>ul. Tarnowska 33</t>
  </si>
  <si>
    <t>Alpena</t>
  </si>
  <si>
    <t>9:00 - 20:00</t>
  </si>
  <si>
    <t>LOK0827</t>
  </si>
  <si>
    <t>al. Gen. Sikorskiego 2b</t>
  </si>
  <si>
    <t>LOK0828</t>
  </si>
  <si>
    <t>ul. Sosnkowskiego 16a</t>
  </si>
  <si>
    <t>9:30 - 20:30</t>
  </si>
  <si>
    <t>LOK0829</t>
  </si>
  <si>
    <t>Piotrków Trybunalski</t>
  </si>
  <si>
    <t>ul. J. Słowackiego 123</t>
  </si>
  <si>
    <t>Focus Mall</t>
  </si>
  <si>
    <t>LOK0830</t>
  </si>
  <si>
    <t>ul. Bukowska 156</t>
  </si>
  <si>
    <t>King Cross Marcelin</t>
  </si>
  <si>
    <t>LOK0831</t>
  </si>
  <si>
    <t>LOK0832</t>
  </si>
  <si>
    <t>LOK0833</t>
  </si>
  <si>
    <t>ul. Żorska 2</t>
  </si>
  <si>
    <t>LOK0834</t>
  </si>
  <si>
    <t>ul. Rejtana 36</t>
  </si>
  <si>
    <t>LOK0835</t>
  </si>
  <si>
    <t>ul. Mieszka I 73</t>
  </si>
  <si>
    <t>Molo</t>
  </si>
  <si>
    <t>LOK2245</t>
  </si>
  <si>
    <t>ul. Księdza Drużbickiego 2</t>
  </si>
  <si>
    <t>Poznań Plaza</t>
  </si>
  <si>
    <t>LOK0836</t>
  </si>
  <si>
    <t>ul. Żółkiewskiego 15</t>
  </si>
  <si>
    <t>LOK0837</t>
  </si>
  <si>
    <t>al. Krakowska 61</t>
  </si>
  <si>
    <t>LOK0838</t>
  </si>
  <si>
    <t>al. Marszałka Józefa Piłsudskiego 1 (Marki)</t>
  </si>
  <si>
    <t>LOK0841</t>
  </si>
  <si>
    <t>al. Karkonoska 85</t>
  </si>
  <si>
    <t>Bielany</t>
  </si>
  <si>
    <t>LOK0842</t>
  </si>
  <si>
    <t>LOK0843</t>
  </si>
  <si>
    <t>ul. Szkubacza 1</t>
  </si>
  <si>
    <t>LOK0844</t>
  </si>
  <si>
    <t>Zielona Góra</t>
  </si>
  <si>
    <t>ul. Wrocławska 17</t>
  </si>
  <si>
    <t>LOK0852</t>
  </si>
  <si>
    <t>ul. Pabianicka 245</t>
  </si>
  <si>
    <t>Port Łódź</t>
  </si>
  <si>
    <t>LOK0854</t>
  </si>
  <si>
    <t>Płock</t>
  </si>
  <si>
    <t>ul. Wyszogrodzka 127</t>
  </si>
  <si>
    <t>LOK2249</t>
  </si>
  <si>
    <t>al. Krakowska 28 (Janki)</t>
  </si>
  <si>
    <t>50 m2</t>
  </si>
  <si>
    <t>LOK2719</t>
  </si>
  <si>
    <t>ul. Piłsudskiego 2</t>
  </si>
  <si>
    <t>D.H. Dukat</t>
  </si>
  <si>
    <t>30 m2</t>
  </si>
  <si>
    <t>Skierniewice</t>
  </si>
  <si>
    <t>LOK1039</t>
  </si>
  <si>
    <t>ul. Złota Karczma 26</t>
  </si>
  <si>
    <t>Matarnia</t>
  </si>
  <si>
    <t>LOK1040</t>
  </si>
  <si>
    <t>ul. Nowodąbrowska 127</t>
  </si>
  <si>
    <t>LOK2588</t>
  </si>
  <si>
    <t>al. Jerozolimskie 56</t>
  </si>
  <si>
    <t>Polityka | Transport</t>
  </si>
  <si>
    <t>21 m2</t>
  </si>
  <si>
    <t>LOK1246</t>
  </si>
  <si>
    <t>Wałbrzych</t>
  </si>
  <si>
    <t>ul. 1 Maja 64</t>
  </si>
  <si>
    <t>LOK1257</t>
  </si>
  <si>
    <t>Rondo Jazdy Polskiej</t>
  </si>
  <si>
    <t>26"</t>
  </si>
  <si>
    <t>LOK1260</t>
  </si>
  <si>
    <t>al. Niepodległości 69</t>
  </si>
  <si>
    <t>LOK1268</t>
  </si>
  <si>
    <t>Zamość</t>
  </si>
  <si>
    <t>ul. Przemysłowa 10</t>
  </si>
  <si>
    <t>LOK1339</t>
  </si>
  <si>
    <t>Elbląg</t>
  </si>
  <si>
    <t>Polityka | Markety spożywcze | Centra handlowe | Finanse (raty, chwilówki) | Ubezpieczenia</t>
  </si>
  <si>
    <t>LOK1299</t>
  </si>
  <si>
    <t>40"</t>
  </si>
  <si>
    <t>LOK2505</t>
  </si>
  <si>
    <t>Designer Outlet</t>
  </si>
  <si>
    <t>Usługi noclegowe | Usługi gastronomiczne</t>
  </si>
  <si>
    <t>LOK1311</t>
  </si>
  <si>
    <t>ul. Służbowa 8</t>
  </si>
  <si>
    <t>LOK1338</t>
  </si>
  <si>
    <t>ul. Skarżyńskiego 36 (Strachowice)</t>
  </si>
  <si>
    <t>LOK1341</t>
  </si>
  <si>
    <t>ul. Długa 37/47</t>
  </si>
  <si>
    <t>32 m2</t>
  </si>
  <si>
    <t>LOK2735</t>
  </si>
  <si>
    <t>al. Cieplińskiego / rondo Dmowskiego</t>
  </si>
  <si>
    <t>28m2</t>
  </si>
  <si>
    <t>LOK1354</t>
  </si>
  <si>
    <t>ul. Puławska 143</t>
  </si>
  <si>
    <t>LOK1360</t>
  </si>
  <si>
    <t>LOK1411</t>
  </si>
  <si>
    <t>LOK1415</t>
  </si>
  <si>
    <t>ul. Kcyńska 27a</t>
  </si>
  <si>
    <t>LOK1432</t>
  </si>
  <si>
    <t>ul. Szczecińska 58</t>
  </si>
  <si>
    <t>Jantar</t>
  </si>
  <si>
    <t>LOK1456</t>
  </si>
  <si>
    <t>ul. Stanisława Matyi 2</t>
  </si>
  <si>
    <t>Avenida</t>
  </si>
  <si>
    <t>LOK1466</t>
  </si>
  <si>
    <t>ul. Andrzeja Struga 31a</t>
  </si>
  <si>
    <t>Marcredo</t>
  </si>
  <si>
    <t>LOK1467</t>
  </si>
  <si>
    <t>ul. Stawowa 61</t>
  </si>
  <si>
    <t>LOK1477</t>
  </si>
  <si>
    <t>ul. Kazimierza Górskiego 2</t>
  </si>
  <si>
    <t>Centrum Riviera</t>
  </si>
  <si>
    <t>LOK1480</t>
  </si>
  <si>
    <t>al. Wincentego Witosa 32</t>
  </si>
  <si>
    <t>Atrium Felicity</t>
  </si>
  <si>
    <t>LOK1695</t>
  </si>
  <si>
    <t>Siedlce</t>
  </si>
  <si>
    <t>ul. Brzeska 126</t>
  </si>
  <si>
    <t>LOK1673</t>
  </si>
  <si>
    <t>ul. Ostrobramska 79</t>
  </si>
  <si>
    <t>LOK1505</t>
  </si>
  <si>
    <t>LOK1506</t>
  </si>
  <si>
    <t>LOK1508</t>
  </si>
  <si>
    <t>al. Jana Pawła II 82</t>
  </si>
  <si>
    <t>Arkadia</t>
  </si>
  <si>
    <t>LOK1509</t>
  </si>
  <si>
    <t>LOK1510</t>
  </si>
  <si>
    <t>LOK1516</t>
  </si>
  <si>
    <t>ul. Wołoska 12</t>
  </si>
  <si>
    <t>LOK1525</t>
  </si>
  <si>
    <t>ul. Słowackiego 200</t>
  </si>
  <si>
    <t>LOK1526</t>
  </si>
  <si>
    <t>ul. Graniczna 190 (Strachowice)</t>
  </si>
  <si>
    <t>LOK1527</t>
  </si>
  <si>
    <t>ul. Nowohucka/Al. Pokoju 67</t>
  </si>
  <si>
    <t>LOK1528</t>
  </si>
  <si>
    <t>LOK1529</t>
  </si>
  <si>
    <t>LOK1531</t>
  </si>
  <si>
    <t>ul. Karskiego 5</t>
  </si>
  <si>
    <t>LOK1532</t>
  </si>
  <si>
    <t>LOK1535</t>
  </si>
  <si>
    <t>ul. Racławicka / Niepodległości (Racławicka)</t>
  </si>
  <si>
    <t>LOK1537</t>
  </si>
  <si>
    <t>al. Jana Pawła II 30</t>
  </si>
  <si>
    <t>Pasaż Łódzki</t>
  </si>
  <si>
    <t>ul. Świdnicka 40</t>
  </si>
  <si>
    <t>Renoma</t>
  </si>
  <si>
    <t>LOK1545</t>
  </si>
  <si>
    <t>ul. Fieldorfa 41</t>
  </si>
  <si>
    <t>Gocław</t>
  </si>
  <si>
    <t>al. Wilanowska / ul. Puławska (Wilanowska)</t>
  </si>
  <si>
    <t>LOK1548</t>
  </si>
  <si>
    <t>ul. Górczewska 124</t>
  </si>
  <si>
    <t>Wola Park</t>
  </si>
  <si>
    <t>LOK1559</t>
  </si>
  <si>
    <t>LOK1658</t>
  </si>
  <si>
    <t>Kutno</t>
  </si>
  <si>
    <t>ul. Oporowskiej 8</t>
  </si>
  <si>
    <t>LOK1662</t>
  </si>
  <si>
    <t>Inowrocław</t>
  </si>
  <si>
    <t>ul. Wojska Polskiego 16</t>
  </si>
  <si>
    <t>LOK1665</t>
  </si>
  <si>
    <t>ul. płk. Stanisława Dąbka 152</t>
  </si>
  <si>
    <t>LOK1674</t>
  </si>
  <si>
    <t>ul. Górczewska 212/226</t>
  </si>
  <si>
    <t>LOK1677</t>
  </si>
  <si>
    <t>al. Jerozolimskie 179</t>
  </si>
  <si>
    <t>Blue City</t>
  </si>
  <si>
    <t>LOK1703</t>
  </si>
  <si>
    <t>ul. Kwiatkowskiego 1</t>
  </si>
  <si>
    <t>LOK1707</t>
  </si>
  <si>
    <t>ul. Puławska 46 (Piaseczno)</t>
  </si>
  <si>
    <t>LOK1708</t>
  </si>
  <si>
    <t>ul. Jubilerska 1/2</t>
  </si>
  <si>
    <t>LOK1709</t>
  </si>
  <si>
    <t>ul. Puławska 2</t>
  </si>
  <si>
    <t>LOK1720</t>
  </si>
  <si>
    <t>LOK1721</t>
  </si>
  <si>
    <t>pl. Oddziałów Młodzieży Powstańczej 1</t>
  </si>
  <si>
    <t>LOK1722</t>
  </si>
  <si>
    <t>ul. Rybnicka 207</t>
  </si>
  <si>
    <t>LOK1723</t>
  </si>
  <si>
    <t>LOK1725</t>
  </si>
  <si>
    <t>ul. Spacerowa 48</t>
  </si>
  <si>
    <t>LOK1729</t>
  </si>
  <si>
    <t>LOK1744</t>
  </si>
  <si>
    <t>ul. Czerwona Droga / Szosa Chełmińska 16</t>
  </si>
  <si>
    <t>20 m2</t>
  </si>
  <si>
    <t>1024x768 / 4:3</t>
  </si>
  <si>
    <t>16 m2</t>
  </si>
  <si>
    <t>1920x922 / 2:1</t>
  </si>
  <si>
    <t>6:00 - 23:00</t>
  </si>
  <si>
    <t>Polityka</t>
  </si>
  <si>
    <t>15 m2</t>
  </si>
  <si>
    <t>28 m2</t>
  </si>
  <si>
    <t>25 m2</t>
  </si>
  <si>
    <t>12 m2</t>
  </si>
  <si>
    <t>6:00 - 24:00</t>
  </si>
  <si>
    <t>1280x766 / 5:3</t>
  </si>
  <si>
    <t>LOK1811</t>
  </si>
  <si>
    <t>ul. Struga / Malczewskiego</t>
  </si>
  <si>
    <t>19 m2</t>
  </si>
  <si>
    <t>LOK1812</t>
  </si>
  <si>
    <t>ul. Struga / Chrobrego</t>
  </si>
  <si>
    <t>LOK1813</t>
  </si>
  <si>
    <t>ul. Wjazdowa / Toruńska</t>
  </si>
  <si>
    <t>LOK1823</t>
  </si>
  <si>
    <t>al. Bat. Chłopskich / Przemysłowa 1</t>
  </si>
  <si>
    <t>7.00 - 22.00</t>
  </si>
  <si>
    <t>LOK1824</t>
  </si>
  <si>
    <t xml:space="preserve">al. T. Rejtana 20 </t>
  </si>
  <si>
    <t>Milenium Hall</t>
  </si>
  <si>
    <t>LOK1825</t>
  </si>
  <si>
    <t>al. T. Rejtana / Al. Niepodległości</t>
  </si>
  <si>
    <t>LOK1826</t>
  </si>
  <si>
    <t xml:space="preserve">ul. Hetmańska / Al. Powstańców Warszawy </t>
  </si>
  <si>
    <t>LOK1832</t>
  </si>
  <si>
    <t>ul. Mazowiecka / Kaczorowskiego</t>
  </si>
  <si>
    <t>LOK1833</t>
  </si>
  <si>
    <t>ul. 42 Pułku Piechoty / Kazimierza Wielkiego</t>
  </si>
  <si>
    <t>1080x920 / 6:5</t>
  </si>
  <si>
    <t>LOK1837</t>
  </si>
  <si>
    <t>al. Jana Pawła II 52 / Wierzbowa</t>
  </si>
  <si>
    <t>11 m2</t>
  </si>
  <si>
    <t>00:00 - 24:00</t>
  </si>
  <si>
    <t>LOK1844</t>
  </si>
  <si>
    <t>Al. Zwycięstwa 187 / Wielkopolska</t>
  </si>
  <si>
    <t>LOK1845</t>
  </si>
  <si>
    <t>ul. Morska 365 / Kcyńska</t>
  </si>
  <si>
    <t>LOK1846</t>
  </si>
  <si>
    <t>ul. Grunwaldzka / Żwirki i Wigury (Rumia)</t>
  </si>
  <si>
    <t>23 m2</t>
  </si>
  <si>
    <t>LOK1849</t>
  </si>
  <si>
    <t>al. Zwycięstwa 130 / Świętojańska</t>
  </si>
  <si>
    <t>LOK1852</t>
  </si>
  <si>
    <t>ul. Boh. Getta Warszawskiego / Zwycięstwa</t>
  </si>
  <si>
    <t>LOK1853</t>
  </si>
  <si>
    <t>ul. Dworcowa / Wyszyńskiego</t>
  </si>
  <si>
    <t>LOK1854</t>
  </si>
  <si>
    <t>ul. Pszczyńska / Pocztowa</t>
  </si>
  <si>
    <t>LOK1855</t>
  </si>
  <si>
    <t>ul. Nowy Świat / Jana Pawła II</t>
  </si>
  <si>
    <t>LOK1856</t>
  </si>
  <si>
    <t>al. Korfantego / Słoneczna</t>
  </si>
  <si>
    <t>27 m2</t>
  </si>
  <si>
    <t>LOK1857</t>
  </si>
  <si>
    <t>ul. Chorzowska / Bracka / Złota</t>
  </si>
  <si>
    <t>LOK1858</t>
  </si>
  <si>
    <t>ul. Sądowa / Goepert-Mayer</t>
  </si>
  <si>
    <t>16,6 m2</t>
  </si>
  <si>
    <t>LOK1859</t>
  </si>
  <si>
    <t>ul. Mikołowska / Galeria Katowicka</t>
  </si>
  <si>
    <t>10 m2</t>
  </si>
  <si>
    <t>LOK1860</t>
  </si>
  <si>
    <t>ul. Mikołowska / Dłuskiego</t>
  </si>
  <si>
    <t>LOK1861</t>
  </si>
  <si>
    <t>ul. Ściegiennego / Baildona / Błękitna 2</t>
  </si>
  <si>
    <t>LOK1863</t>
  </si>
  <si>
    <t>ul. Pszczyńska 315</t>
  </si>
  <si>
    <t>Europa Centralna</t>
  </si>
  <si>
    <t xml:space="preserve">Polityka </t>
  </si>
  <si>
    <t>LOK1864</t>
  </si>
  <si>
    <t>52 m2</t>
  </si>
  <si>
    <t>LOK1865</t>
  </si>
  <si>
    <t>ul. Jana Pawła II / Al. Armii Krajowej</t>
  </si>
  <si>
    <t>LOK1872</t>
  </si>
  <si>
    <t>ul. Jagiellońska / Al. 11 Listopada 1-3</t>
  </si>
  <si>
    <t>18 m2</t>
  </si>
  <si>
    <t>5:30 - 23:30</t>
  </si>
  <si>
    <t>LOK1878</t>
  </si>
  <si>
    <t>ul. Wolności / Knurowska 8 / Chorzowska</t>
  </si>
  <si>
    <t>LOK1884</t>
  </si>
  <si>
    <t>al. Grunwaldzka / Lotnicza</t>
  </si>
  <si>
    <t>26 m2</t>
  </si>
  <si>
    <t>896x288 / 3:1</t>
  </si>
  <si>
    <t>LOK1899</t>
  </si>
  <si>
    <t>ul. Plac Żołnierza Polskiego</t>
  </si>
  <si>
    <t>60 m2</t>
  </si>
  <si>
    <t>LOK1900</t>
  </si>
  <si>
    <t>ul. Struga / ul. Łubinowa</t>
  </si>
  <si>
    <t>Słoneczne</t>
  </si>
  <si>
    <t>LOK1901</t>
  </si>
  <si>
    <t>ul. 26-go Kwietnia / Al. Bohaterów Warszawy</t>
  </si>
  <si>
    <t>Turzyn</t>
  </si>
  <si>
    <t>LOK1910</t>
  </si>
  <si>
    <t>al. Generała Wł. Sikorskiego 23 / Tuwima</t>
  </si>
  <si>
    <t>LOK1930</t>
  </si>
  <si>
    <t>ul. Mickiewicza / Miłosza</t>
  </si>
  <si>
    <t>LOK2022</t>
  </si>
  <si>
    <t>LOK2147</t>
  </si>
  <si>
    <t>ul. Gabrieli Zapolskiej 3 / Teatr Polski</t>
  </si>
  <si>
    <t>Polityka | Teatry</t>
  </si>
  <si>
    <t>24 m2</t>
  </si>
  <si>
    <t>LOK2188</t>
  </si>
  <si>
    <t>Żory</t>
  </si>
  <si>
    <t>al. Zjednoczonej Europy 39</t>
  </si>
  <si>
    <t>10:00 - 20:00</t>
  </si>
  <si>
    <t>LOK2196</t>
  </si>
  <si>
    <t>ul. Okulickiego 20a (Piaseczno)</t>
  </si>
  <si>
    <t>LOK2221</t>
  </si>
  <si>
    <t>ul. Graniczna 2a</t>
  </si>
  <si>
    <t>LOK2207</t>
  </si>
  <si>
    <t>pl. Bronisława Sałacińskiego 1</t>
  </si>
  <si>
    <t>LOK2219</t>
  </si>
  <si>
    <t>ul. Bukowska 285</t>
  </si>
  <si>
    <t>Arkady Wrocławskie</t>
  </si>
  <si>
    <t>LOK2248</t>
  </si>
  <si>
    <t>ul. Marcelińska 23</t>
  </si>
  <si>
    <t>LOK2200</t>
  </si>
  <si>
    <t>ul. Łopuszańska 28</t>
  </si>
  <si>
    <t>Modo</t>
  </si>
  <si>
    <t>LOK2226</t>
  </si>
  <si>
    <t>Sopot</t>
  </si>
  <si>
    <t>ul. 3 Maja 67</t>
  </si>
  <si>
    <t>LOK2230</t>
  </si>
  <si>
    <t>LOK2236</t>
  </si>
  <si>
    <t>Krosno</t>
  </si>
  <si>
    <t>ul. Bieszczadzka 29</t>
  </si>
  <si>
    <t>Vivo</t>
  </si>
  <si>
    <t>LOK2242</t>
  </si>
  <si>
    <t>ul. Sucha 1</t>
  </si>
  <si>
    <t>Wroclavia</t>
  </si>
  <si>
    <t>LOK2250</t>
  </si>
  <si>
    <t>ul. Racławicka 94 / Wołoska / Rondo Schumana</t>
  </si>
  <si>
    <t>LOK2341</t>
  </si>
  <si>
    <t>Leszno</t>
  </si>
  <si>
    <t>al. Konstytucji 3 Maja / Okrężna</t>
  </si>
  <si>
    <t>480x320 / 3:2</t>
  </si>
  <si>
    <t>LOK2377</t>
  </si>
  <si>
    <t>Tczew</t>
  </si>
  <si>
    <t>Rondo Jana Pawła II / Al. Solidarności</t>
  </si>
  <si>
    <t>LOK2386</t>
  </si>
  <si>
    <t>Ostrołęka</t>
  </si>
  <si>
    <t>ul. Goworowska 41</t>
  </si>
  <si>
    <t>LOK2400</t>
  </si>
  <si>
    <t>ul. Targ Sienny 7</t>
  </si>
  <si>
    <t>LOK2413</t>
  </si>
  <si>
    <t>LOK2412</t>
  </si>
  <si>
    <t>al. KEN / Wąwozowa (Kabaty)</t>
  </si>
  <si>
    <t>LOK2415</t>
  </si>
  <si>
    <t>ul. Puławska 425</t>
  </si>
  <si>
    <t>LOK2421</t>
  </si>
  <si>
    <t>LOK2422</t>
  </si>
  <si>
    <t>LOK2436</t>
  </si>
  <si>
    <t>ul. Żytnia 1G</t>
  </si>
  <si>
    <t>LOK2468</t>
  </si>
  <si>
    <t>al. Wyzwolenia/ Kisielewskiego skrzyżowanie M-1</t>
  </si>
  <si>
    <t>LOK2441</t>
  </si>
  <si>
    <t>ul. Kościuszki 229</t>
  </si>
  <si>
    <t>Libero</t>
  </si>
  <si>
    <t>LOK2469</t>
  </si>
  <si>
    <t>LOK2470</t>
  </si>
  <si>
    <t>Polityka | Motoryzacja poza Toyota / Lexus</t>
  </si>
  <si>
    <t>LOK2471</t>
  </si>
  <si>
    <t>LOK2519</t>
  </si>
  <si>
    <t>al. Jerozolimskie / Ryżowa</t>
  </si>
  <si>
    <t>LOK2554</t>
  </si>
  <si>
    <t>ul. Puławska 485 / Bogatki</t>
  </si>
  <si>
    <t>LOK2528</t>
  </si>
  <si>
    <t>ul. Puławska 2 / Waryńskiego</t>
  </si>
  <si>
    <t>165 m2</t>
  </si>
  <si>
    <t>1110 x 1630</t>
  </si>
  <si>
    <t>LOK2536</t>
  </si>
  <si>
    <t>ul. Zgrupowania AK "Kampinos" 15</t>
  </si>
  <si>
    <t>LOK2555</t>
  </si>
  <si>
    <t>al. Jerozolimskie 11 / Krucza</t>
  </si>
  <si>
    <t>DT Smyk</t>
  </si>
  <si>
    <t>LOK2556</t>
  </si>
  <si>
    <t>LOK2559</t>
  </si>
  <si>
    <t>LOK2560</t>
  </si>
  <si>
    <t>LOK2561</t>
  </si>
  <si>
    <t>LOK2562</t>
  </si>
  <si>
    <t>LOK2563</t>
  </si>
  <si>
    <t>LOK2564</t>
  </si>
  <si>
    <t>ul. Marsa 56 / Okularowa</t>
  </si>
  <si>
    <t>Selgros</t>
  </si>
  <si>
    <t>LOK2566</t>
  </si>
  <si>
    <t>1920x918 / 16:8</t>
  </si>
  <si>
    <t>LOK2578</t>
  </si>
  <si>
    <t>ul. Warszawska / Jaworskiego</t>
  </si>
  <si>
    <t>33 m2</t>
  </si>
  <si>
    <t>6:30 - 21:30</t>
  </si>
  <si>
    <t>LOK2579</t>
  </si>
  <si>
    <t>al. Jerozolimskie 65/79 / Chałubińskiego</t>
  </si>
  <si>
    <t>140 m2</t>
  </si>
  <si>
    <t>LOK2580</t>
  </si>
  <si>
    <t>al. Jerozolimskie 65/79 / Jana Pawła II</t>
  </si>
  <si>
    <t>LOK2584</t>
  </si>
  <si>
    <t>al. Jerozolimskie 56c</t>
  </si>
  <si>
    <t>LOK2585</t>
  </si>
  <si>
    <t>al. Jana Pawła II / Chmielna</t>
  </si>
  <si>
    <t>LOK2594</t>
  </si>
  <si>
    <t>LOK2595</t>
  </si>
  <si>
    <t>ul. Szewska 3A</t>
  </si>
  <si>
    <t>Szewska Center</t>
  </si>
  <si>
    <t>Konkurencja | Polityka | Religia | Materiały mogące wpłynąć negatywnie na wizerunek siłowni (np. produkty zaliczane do kategorii fastfood) |  Żywność przetworzona | Słodycze</t>
  </si>
  <si>
    <t>49"</t>
  </si>
  <si>
    <t>00:00 - 23:59</t>
  </si>
  <si>
    <t>LOK2596</t>
  </si>
  <si>
    <t>LOK2597</t>
  </si>
  <si>
    <t>al. Jerozolimskie 148</t>
  </si>
  <si>
    <t>Reduta</t>
  </si>
  <si>
    <t>LOK2598</t>
  </si>
  <si>
    <t>ul. Twarda 18</t>
  </si>
  <si>
    <t>LOK2599</t>
  </si>
  <si>
    <t>LOK2600</t>
  </si>
  <si>
    <t>ul. Grochowska  207</t>
  </si>
  <si>
    <t>Rondo Wiatraczna</t>
  </si>
  <si>
    <t>LOK2601</t>
  </si>
  <si>
    <t>ul. Młynarska 8/12</t>
  </si>
  <si>
    <t>LOK2603</t>
  </si>
  <si>
    <t>LOK2604</t>
  </si>
  <si>
    <t>ul. Broniewskiego 90</t>
  </si>
  <si>
    <t>Toruń Plaza</t>
  </si>
  <si>
    <t>LOK2605</t>
  </si>
  <si>
    <t>ul. Rejtana 65</t>
  </si>
  <si>
    <t>LOK2606</t>
  </si>
  <si>
    <t>LOK2607</t>
  </si>
  <si>
    <t>al. Spółdzielczości Pracy 26</t>
  </si>
  <si>
    <t>Decathlon</t>
  </si>
  <si>
    <t>LOK2608</t>
  </si>
  <si>
    <t>ul. Lipowa 13</t>
  </si>
  <si>
    <t>LOK2609</t>
  </si>
  <si>
    <t>ul. Armii Krajowej 25</t>
  </si>
  <si>
    <t>LOK2610</t>
  </si>
  <si>
    <t>ul. Rynek 12</t>
  </si>
  <si>
    <t>LOK2611</t>
  </si>
  <si>
    <t>ul. Zwycięstwa 52a</t>
  </si>
  <si>
    <t>LOK2612</t>
  </si>
  <si>
    <t>al. Grunwaldzka 472D</t>
  </si>
  <si>
    <t>LOK2613</t>
  </si>
  <si>
    <t>LOK2614</t>
  </si>
  <si>
    <t>ul. Parkowa 20</t>
  </si>
  <si>
    <t>LOK2615</t>
  </si>
  <si>
    <t>ul. Kruszwicka 1</t>
  </si>
  <si>
    <t>Rondo</t>
  </si>
  <si>
    <t>LOK2616</t>
  </si>
  <si>
    <t>ul. Kolista 23</t>
  </si>
  <si>
    <t>Retail Park Karpacka</t>
  </si>
  <si>
    <t>LOK2617</t>
  </si>
  <si>
    <t>ul. Wrocławska 20</t>
  </si>
  <si>
    <t>LOK2643</t>
  </si>
  <si>
    <t>CLP 75"</t>
  </si>
  <si>
    <t>1080x1920 / 9:16</t>
  </si>
  <si>
    <t>1080x1920</t>
  </si>
  <si>
    <t>LOK2644</t>
  </si>
  <si>
    <t>75"</t>
  </si>
  <si>
    <t>LOK2645</t>
  </si>
  <si>
    <t>1620x1080 / 3:2</t>
  </si>
  <si>
    <t>LOK2646</t>
  </si>
  <si>
    <t>1440x1080 / 4:3</t>
  </si>
  <si>
    <t>LOK2647</t>
  </si>
  <si>
    <t>LOK2648</t>
  </si>
  <si>
    <t>LOK2649</t>
  </si>
  <si>
    <t>LOK2659</t>
  </si>
  <si>
    <t>ul. Przywidzka 6</t>
  </si>
  <si>
    <t>Morski Park Handlowy</t>
  </si>
  <si>
    <t>LOK2721</t>
  </si>
  <si>
    <t>ul. Pstrowskiego 30a</t>
  </si>
  <si>
    <t>1280x720 / 16:9</t>
  </si>
  <si>
    <t>Kampania</t>
  </si>
  <si>
    <t>Termin</t>
  </si>
  <si>
    <t>Start:</t>
  </si>
  <si>
    <t>Koniec:</t>
  </si>
  <si>
    <t>Długość spotu (s)</t>
  </si>
  <si>
    <t>Liczba dni kampanii</t>
  </si>
  <si>
    <t>Liczba lokalizacji</t>
  </si>
  <si>
    <t>Liczba godzin emisji dobowo</t>
  </si>
  <si>
    <t>Liczba spotów w godzinie</t>
  </si>
  <si>
    <t>Liczba spotów w trakcie kampnii</t>
  </si>
  <si>
    <t>Watość jednostkowa (cennikowo)</t>
  </si>
  <si>
    <t>Suma (cennikowo)</t>
  </si>
  <si>
    <t>Wartość jednostkowa z rabatem</t>
  </si>
  <si>
    <t>Suma z rabatem (netto)</t>
  </si>
  <si>
    <t>Komentarz</t>
  </si>
  <si>
    <t>Produkt AdScreen</t>
  </si>
  <si>
    <t>Tranzyt</t>
  </si>
  <si>
    <t>SN</t>
  </si>
  <si>
    <t>Rabat</t>
  </si>
  <si>
    <t>LOK2567</t>
  </si>
  <si>
    <t>ul. Praska 12 / Rondo Żaba</t>
  </si>
  <si>
    <t>LOK2762</t>
  </si>
  <si>
    <t>Sprzedaż i serwis aut premium</t>
  </si>
  <si>
    <t>*Widownia **Transakcje</t>
  </si>
  <si>
    <t>Kaufland</t>
  </si>
  <si>
    <t>LOK0655</t>
  </si>
  <si>
    <t>LOK2775</t>
  </si>
  <si>
    <t>ul. Kasprzaka 31 / Ordona</t>
  </si>
  <si>
    <t>LOK2776</t>
  </si>
  <si>
    <t>LOK2756</t>
  </si>
  <si>
    <t>ul. Tomasza Zana 19</t>
  </si>
  <si>
    <t>LOK2774</t>
  </si>
  <si>
    <t>Puławy</t>
  </si>
  <si>
    <t>ul. Lubelska 2</t>
  </si>
  <si>
    <t>1920x665 / 3:1</t>
  </si>
  <si>
    <t>LOK2825</t>
  </si>
  <si>
    <t>LOK2826</t>
  </si>
  <si>
    <t>LOK2777</t>
  </si>
  <si>
    <t>100 m2</t>
  </si>
  <si>
    <t>LOK2869</t>
  </si>
  <si>
    <t>al. Piłsudskiego Józefa 14</t>
  </si>
  <si>
    <t>09:00 - 21:00</t>
  </si>
  <si>
    <t>LOK2867</t>
  </si>
  <si>
    <t>ul. Hetmańska 16</t>
  </si>
  <si>
    <t>Auchan</t>
  </si>
  <si>
    <t>LOK2870</t>
  </si>
  <si>
    <t>ul. Kolejowa 9</t>
  </si>
  <si>
    <t>LOK2868</t>
  </si>
  <si>
    <t>ul. Produkcyjna 84</t>
  </si>
  <si>
    <t>LOK2866</t>
  </si>
  <si>
    <t>Carrefour</t>
  </si>
  <si>
    <t>LOK2871</t>
  </si>
  <si>
    <t>Bolesławiec</t>
  </si>
  <si>
    <t>ul. Tadeusza Kościuszki 15</t>
  </si>
  <si>
    <t>LOK2872</t>
  </si>
  <si>
    <t>Brzeg</t>
  </si>
  <si>
    <t>Pl. Dworcowy 1</t>
  </si>
  <si>
    <t>LOK2835</t>
  </si>
  <si>
    <t>ul. Ku Wiatrakom 42</t>
  </si>
  <si>
    <t>LOK2874</t>
  </si>
  <si>
    <t>LOK2873</t>
  </si>
  <si>
    <t>ul. Skarżyńskiego 2</t>
  </si>
  <si>
    <t>LOK2876</t>
  </si>
  <si>
    <t>Leroy Merlin</t>
  </si>
  <si>
    <t>LOK2875</t>
  </si>
  <si>
    <t>LOK2877</t>
  </si>
  <si>
    <t>LOK2879</t>
  </si>
  <si>
    <t>al. Legionów 10</t>
  </si>
  <si>
    <t>LOK2880</t>
  </si>
  <si>
    <t>ul. Strzelców Bytomskich 96</t>
  </si>
  <si>
    <t>LOK2836</t>
  </si>
  <si>
    <t>Bytom Odrzański</t>
  </si>
  <si>
    <t>ul. Dworcowa 5</t>
  </si>
  <si>
    <t>LOK2881</t>
  </si>
  <si>
    <t>Chełm</t>
  </si>
  <si>
    <t>ul. 3 Maja 20</t>
  </si>
  <si>
    <t>LOK2882</t>
  </si>
  <si>
    <t>ul. Gałeczki 30</t>
  </si>
  <si>
    <t>LOK2883</t>
  </si>
  <si>
    <t>Ciechanów</t>
  </si>
  <si>
    <t>ul. Powstańców Wielkopolskich 2</t>
  </si>
  <si>
    <t>LOK2837</t>
  </si>
  <si>
    <t>al. Najświętszej Maryi Panny 4</t>
  </si>
  <si>
    <t>LOK2884</t>
  </si>
  <si>
    <t>al. Wolności 21/23</t>
  </si>
  <si>
    <t>LOK2885</t>
  </si>
  <si>
    <t>ul. Focha 7/12</t>
  </si>
  <si>
    <t>LOK2886</t>
  </si>
  <si>
    <t>ul. Okulickiego 50</t>
  </si>
  <si>
    <t>LOK2887</t>
  </si>
  <si>
    <t>Debrzno</t>
  </si>
  <si>
    <t>ul. Miła 1A</t>
  </si>
  <si>
    <t>LOK2888</t>
  </si>
  <si>
    <t>Dębica</t>
  </si>
  <si>
    <t>ul. Księdza Nosala 2</t>
  </si>
  <si>
    <t>LOK2889</t>
  </si>
  <si>
    <t>Działdowo</t>
  </si>
  <si>
    <t>ul. M. Skłdowskiej 37</t>
  </si>
  <si>
    <t>LOK2890</t>
  </si>
  <si>
    <t>LOK2893</t>
  </si>
  <si>
    <t>al. Grunwaldzka 472</t>
  </si>
  <si>
    <t>LOK2895</t>
  </si>
  <si>
    <t>ul. Cienista 30</t>
  </si>
  <si>
    <t>LOK2896</t>
  </si>
  <si>
    <t>ul. Krzemowa 1</t>
  </si>
  <si>
    <t>LOK2892</t>
  </si>
  <si>
    <t>ul. Schuberta  102</t>
  </si>
  <si>
    <t>LOK2894</t>
  </si>
  <si>
    <t>ul. Smoluchowskiego 17</t>
  </si>
  <si>
    <t>LOK2891</t>
  </si>
  <si>
    <t>LOK2898</t>
  </si>
  <si>
    <t>Plac Konstytucji 1</t>
  </si>
  <si>
    <t>LOK2899</t>
  </si>
  <si>
    <t>ul. Powstania Styczniowego 1</t>
  </si>
  <si>
    <t>LOK2900</t>
  </si>
  <si>
    <t>ul. Unruga 5</t>
  </si>
  <si>
    <t>LOK2904</t>
  </si>
  <si>
    <t>LOK2901</t>
  </si>
  <si>
    <t>ul. Bohaterów Getta Warszawskiego 12</t>
  </si>
  <si>
    <t>LOK2902</t>
  </si>
  <si>
    <t>ul. Łabędzka 26 butik nr 13</t>
  </si>
  <si>
    <t>LOK2903</t>
  </si>
  <si>
    <t>LOK2905</t>
  </si>
  <si>
    <t>Gniezno</t>
  </si>
  <si>
    <t>ul. Roosevelta 46</t>
  </si>
  <si>
    <t>LOK2907</t>
  </si>
  <si>
    <t>ul. 800-lecia Inowrocławia 27</t>
  </si>
  <si>
    <t>LOK2838</t>
  </si>
  <si>
    <t>Jarosław</t>
  </si>
  <si>
    <t>ul. Przemysłowa 5</t>
  </si>
  <si>
    <t>LOK2909</t>
  </si>
  <si>
    <t>ul. Słowackiego 34</t>
  </si>
  <si>
    <t>LOK2910</t>
  </si>
  <si>
    <t>Jasło</t>
  </si>
  <si>
    <t>ul. Lwowska 24H</t>
  </si>
  <si>
    <t>LOK2911</t>
  </si>
  <si>
    <t>Jaworzno</t>
  </si>
  <si>
    <t>ul. Jana Matejki 27</t>
  </si>
  <si>
    <t>LOK2913</t>
  </si>
  <si>
    <t>Jelenia Góra</t>
  </si>
  <si>
    <t>ul. Elsnera 1A</t>
  </si>
  <si>
    <t>LOK2912</t>
  </si>
  <si>
    <t>ul. Jana Pawła II  51</t>
  </si>
  <si>
    <t>LOK2839</t>
  </si>
  <si>
    <t>ul. Solna 7/Konopnickiej 4</t>
  </si>
  <si>
    <t>LOK2914</t>
  </si>
  <si>
    <t>Kamienna Góra</t>
  </si>
  <si>
    <t>ul. Papieża Jana Pawła II 10B</t>
  </si>
  <si>
    <t>LOK2916</t>
  </si>
  <si>
    <t>LOK2917</t>
  </si>
  <si>
    <t>Kędzierzyn Koźle</t>
  </si>
  <si>
    <t>ul. Kozielska 36</t>
  </si>
  <si>
    <t>LOK2919</t>
  </si>
  <si>
    <t>al. Jerzego Szajnowicza-Iwanowa 21c</t>
  </si>
  <si>
    <t>LOK2918</t>
  </si>
  <si>
    <t>ul. Czrnowska 12</t>
  </si>
  <si>
    <t>LOK2920</t>
  </si>
  <si>
    <t>ul. Sikorskiego</t>
  </si>
  <si>
    <t>LOK2921</t>
  </si>
  <si>
    <t>Kłodzko</t>
  </si>
  <si>
    <t>ul. Noworudzka 2</t>
  </si>
  <si>
    <t>LOK2922</t>
  </si>
  <si>
    <t>Kołbaskowo</t>
  </si>
  <si>
    <t>ul. Ustowo 45</t>
  </si>
  <si>
    <t>LOK2923</t>
  </si>
  <si>
    <t>ul. Szpitalna 45</t>
  </si>
  <si>
    <t>LOK2924</t>
  </si>
  <si>
    <t>ul. Wyszyńskiego 1</t>
  </si>
  <si>
    <t>LOK2925</t>
  </si>
  <si>
    <t>ul. Janka Stawisińskiego 1</t>
  </si>
  <si>
    <t>LOK2928</t>
  </si>
  <si>
    <t>ul. Medwieckiego 2</t>
  </si>
  <si>
    <t>LOK2930</t>
  </si>
  <si>
    <t>LOK2929</t>
  </si>
  <si>
    <t>ul. Pawia 5A</t>
  </si>
  <si>
    <t>LOK2931</t>
  </si>
  <si>
    <t>LOK2934</t>
  </si>
  <si>
    <t>LOK2932</t>
  </si>
  <si>
    <t>ul. Wielicka 259</t>
  </si>
  <si>
    <t>LOK2927</t>
  </si>
  <si>
    <t>ul. Zakopiańska 62</t>
  </si>
  <si>
    <t>LOK2935</t>
  </si>
  <si>
    <t>Krasne k. Rzeszowa</t>
  </si>
  <si>
    <t>ul. Krasne 20 B</t>
  </si>
  <si>
    <t>LOK2936</t>
  </si>
  <si>
    <t>Krotoszyn</t>
  </si>
  <si>
    <t>ul. Kobylińska 1</t>
  </si>
  <si>
    <t>Park Handlowy Mozaika</t>
  </si>
  <si>
    <t>LOK2937</t>
  </si>
  <si>
    <t>Laski</t>
  </si>
  <si>
    <t>ul. Trenów 51</t>
  </si>
  <si>
    <t>LOK2939</t>
  </si>
  <si>
    <t>ul. Iwaszkiewicza 5</t>
  </si>
  <si>
    <t>LOK2938</t>
  </si>
  <si>
    <t>ul. Piłsudskiego 84</t>
  </si>
  <si>
    <t>LOK2941</t>
  </si>
  <si>
    <t>ul. Bema 1</t>
  </si>
  <si>
    <t>LOK2940</t>
  </si>
  <si>
    <t>ul. Paderewskiego 101</t>
  </si>
  <si>
    <t>Cuprm Park</t>
  </si>
  <si>
    <t>LOK2943</t>
  </si>
  <si>
    <t>LOK2942</t>
  </si>
  <si>
    <t>LOK2944</t>
  </si>
  <si>
    <t>Łomianki</t>
  </si>
  <si>
    <t>ul. Brukowa 25</t>
  </si>
  <si>
    <t>LOK2945</t>
  </si>
  <si>
    <t>LOK2946</t>
  </si>
  <si>
    <t>LOK2948</t>
  </si>
  <si>
    <t>ul. Kilińskiego Jana 296</t>
  </si>
  <si>
    <t>LOK2949</t>
  </si>
  <si>
    <t>Łuków</t>
  </si>
  <si>
    <t>ul. Przemysłowa 22</t>
  </si>
  <si>
    <t>LOK2950</t>
  </si>
  <si>
    <t>ul. Żeromskiego 32</t>
  </si>
  <si>
    <t>LOK2951</t>
  </si>
  <si>
    <t>Miedzyrzecz</t>
  </si>
  <si>
    <t>ul. Konstytucji 3-go Maja 2</t>
  </si>
  <si>
    <t>Netto</t>
  </si>
  <si>
    <t>LOK2953</t>
  </si>
  <si>
    <t>ul. Lwowska 80</t>
  </si>
  <si>
    <t>LOK2954</t>
  </si>
  <si>
    <t>Nysa</t>
  </si>
  <si>
    <t>ul. Rynek 40</t>
  </si>
  <si>
    <t>LOK2956</t>
  </si>
  <si>
    <t>al. Piłsudskiego 50</t>
  </si>
  <si>
    <t>LOK2955</t>
  </si>
  <si>
    <t>ul. Sawickiej Hanki</t>
  </si>
  <si>
    <t>LOK2958</t>
  </si>
  <si>
    <t>ul. Sosnowskiego 14</t>
  </si>
  <si>
    <t>LOK2957</t>
  </si>
  <si>
    <t>ul. Wrocławska 154</t>
  </si>
  <si>
    <t>LOK2959</t>
  </si>
  <si>
    <t>Ostrowiec Świętokrzyski</t>
  </si>
  <si>
    <t>ul. 11 listopada 6</t>
  </si>
  <si>
    <t>Leclerc</t>
  </si>
  <si>
    <t>LOK2960</t>
  </si>
  <si>
    <t>Ostrów Mazowiecka</t>
  </si>
  <si>
    <t>ul. Lubiejewska 65</t>
  </si>
  <si>
    <t>LOK2961</t>
  </si>
  <si>
    <t>Ostrów Wielkopolski</t>
  </si>
  <si>
    <t>ul. Limanowskiego 8</t>
  </si>
  <si>
    <t>LOK2962</t>
  </si>
  <si>
    <t>Otwock</t>
  </si>
  <si>
    <t>LOK2963</t>
  </si>
  <si>
    <t>Pabianice</t>
  </si>
  <si>
    <t>ul. Zamkowa 31</t>
  </si>
  <si>
    <t>LOK2840</t>
  </si>
  <si>
    <t>Pęcice Małe</t>
  </si>
  <si>
    <t>ul. Parkowa 51</t>
  </si>
  <si>
    <t>LOK2964</t>
  </si>
  <si>
    <t>Piaseczno k. Warszawy</t>
  </si>
  <si>
    <t>ul. Puławska 46</t>
  </si>
  <si>
    <t>LOK2841</t>
  </si>
  <si>
    <t>Piastów</t>
  </si>
  <si>
    <t>ul. Warszawska 43</t>
  </si>
  <si>
    <t>LOK2965</t>
  </si>
  <si>
    <t>Piekary Śląskie</t>
  </si>
  <si>
    <t>ul. Bytomska 41</t>
  </si>
  <si>
    <t>LOK2967</t>
  </si>
  <si>
    <t>ul. Wojska Polskiego 137/139</t>
  </si>
  <si>
    <t>LOK2969</t>
  </si>
  <si>
    <t>ul. Przemysłowa 1</t>
  </si>
  <si>
    <t>LOK2968</t>
  </si>
  <si>
    <t>ul. Wyszogrodzka 140</t>
  </si>
  <si>
    <t>LOK2970</t>
  </si>
  <si>
    <t>Podkowa Leśna</t>
  </si>
  <si>
    <t>ul. Gołębia 26</t>
  </si>
  <si>
    <t>LOK2971</t>
  </si>
  <si>
    <t>ul. Opieńskiego 1</t>
  </si>
  <si>
    <t>LOK2974</t>
  </si>
  <si>
    <t>LOK2972</t>
  </si>
  <si>
    <t>ul. Kraszewskiego 2</t>
  </si>
  <si>
    <t>LOK2975</t>
  </si>
  <si>
    <t>ul. Północna 1</t>
  </si>
  <si>
    <t>LOK2973</t>
  </si>
  <si>
    <t>ul. Rondo Kaponiera lok. 9.4</t>
  </si>
  <si>
    <t>LOK2842</t>
  </si>
  <si>
    <t>Pruszków</t>
  </si>
  <si>
    <t>ul. Ołówkowa 1D lok.95</t>
  </si>
  <si>
    <t>LOK2977</t>
  </si>
  <si>
    <t>ul. Sienkiewicza</t>
  </si>
  <si>
    <t>LOK2978</t>
  </si>
  <si>
    <t>LOK2979</t>
  </si>
  <si>
    <t>Racibórz</t>
  </si>
  <si>
    <t>ul. Opawska 45</t>
  </si>
  <si>
    <t>LOK2980</t>
  </si>
  <si>
    <t>ul. Podwale 22</t>
  </si>
  <si>
    <t>LOK2981</t>
  </si>
  <si>
    <t>ul. 25 czerwca 46A</t>
  </si>
  <si>
    <t>LOK2983</t>
  </si>
  <si>
    <t>ul. Mireckiego 14</t>
  </si>
  <si>
    <t>LOK2982</t>
  </si>
  <si>
    <t>ul. Żółkiewskiego 4</t>
  </si>
  <si>
    <t>LOK2984</t>
  </si>
  <si>
    <t>Radomsko</t>
  </si>
  <si>
    <t>ul. Przedborska 47</t>
  </si>
  <si>
    <t>LOK2987</t>
  </si>
  <si>
    <t>Ruda Śląska</t>
  </si>
  <si>
    <t>ul. 1-go Maja</t>
  </si>
  <si>
    <t>LOK2986</t>
  </si>
  <si>
    <t>ul. Katowicka 26</t>
  </si>
  <si>
    <t>LOK2988</t>
  </si>
  <si>
    <t>Rumia</t>
  </si>
  <si>
    <t>ul. Grunwaldzka 108</t>
  </si>
  <si>
    <t>LOK2989</t>
  </si>
  <si>
    <t>LOK2990</t>
  </si>
  <si>
    <t>ul. Piłsudskiego 74</t>
  </si>
  <si>
    <t>LOK2991</t>
  </si>
  <si>
    <t>ul. Sokołowska 113</t>
  </si>
  <si>
    <t>LOK2992</t>
  </si>
  <si>
    <t>Siemianowice</t>
  </si>
  <si>
    <t>ul. Władysława Jagiełły 4</t>
  </si>
  <si>
    <t>LOK2993</t>
  </si>
  <si>
    <t>Sieradz</t>
  </si>
  <si>
    <t>ul. Wojska Polskiego 11</t>
  </si>
  <si>
    <t>LOK2994</t>
  </si>
  <si>
    <t>Skarżysko Kamienna</t>
  </si>
  <si>
    <t>Pl. Niepodległości</t>
  </si>
  <si>
    <t>LOK2995</t>
  </si>
  <si>
    <t>Skawina</t>
  </si>
  <si>
    <t>ul. Krakowska</t>
  </si>
  <si>
    <t>LOK2996</t>
  </si>
  <si>
    <t>al. Kardynała Wyszyńskiego 13/15</t>
  </si>
  <si>
    <t>LOK2998</t>
  </si>
  <si>
    <t>al. Józefa Mireckiego 23</t>
  </si>
  <si>
    <t>LOK2997</t>
  </si>
  <si>
    <t>ul. Sienkiewicza 2</t>
  </si>
  <si>
    <t>LOK2999</t>
  </si>
  <si>
    <t>Starogard Gdański</t>
  </si>
  <si>
    <t>al. Niepodległości 2A</t>
  </si>
  <si>
    <t>LOK3001</t>
  </si>
  <si>
    <t>DH Kupiec</t>
  </si>
  <si>
    <t>LOK3002</t>
  </si>
  <si>
    <t>ul. Wiosenna 32</t>
  </si>
  <si>
    <t>LOK3003</t>
  </si>
  <si>
    <t>LOK2843</t>
  </si>
  <si>
    <t>Szczytno</t>
  </si>
  <si>
    <t>ul. Wileńska 1A</t>
  </si>
  <si>
    <t>LOK2844</t>
  </si>
  <si>
    <t>Środa Śląska</t>
  </si>
  <si>
    <t>ul. Wrocławska 14</t>
  </si>
  <si>
    <t>Alfa Park</t>
  </si>
  <si>
    <t>LOK3004</t>
  </si>
  <si>
    <t>Świdnica</t>
  </si>
  <si>
    <t>ul. Strzegomska 2</t>
  </si>
  <si>
    <t>LOK3000</t>
  </si>
  <si>
    <t>Świebodzin</t>
  </si>
  <si>
    <t>ul. Słowiańska 1</t>
  </si>
  <si>
    <t>LOK3005</t>
  </si>
  <si>
    <t>Świecie</t>
  </si>
  <si>
    <t>ul. Parkowa 6</t>
  </si>
  <si>
    <t>LOK3006</t>
  </si>
  <si>
    <t>Tomaszów Lubelski</t>
  </si>
  <si>
    <t>ul. Traugutta 1</t>
  </si>
  <si>
    <t>LOK3011</t>
  </si>
  <si>
    <t>ul. J. Bema 44-58</t>
  </si>
  <si>
    <t>LOK3008</t>
  </si>
  <si>
    <t>LOK3010</t>
  </si>
  <si>
    <t>ul. Legionów 216f</t>
  </si>
  <si>
    <t>LOK3009</t>
  </si>
  <si>
    <t>ul. Łyskowskiego 8</t>
  </si>
  <si>
    <t>LOK3007</t>
  </si>
  <si>
    <t>ul. Olsztyńska 12</t>
  </si>
  <si>
    <t>LOK3013</t>
  </si>
  <si>
    <t>LOK3014</t>
  </si>
  <si>
    <t>ul. Długa 4B</t>
  </si>
  <si>
    <t>LOK3012</t>
  </si>
  <si>
    <t>ul. Wieniawskiego 70</t>
  </si>
  <si>
    <t>LOK2855</t>
  </si>
  <si>
    <t>al. Gen. Chruściela Montera 37/39 lok. 210</t>
  </si>
  <si>
    <t>LOK3023</t>
  </si>
  <si>
    <t>al. Jerozolimskie 142</t>
  </si>
  <si>
    <t>LOK3024</t>
  </si>
  <si>
    <t>LOK3022</t>
  </si>
  <si>
    <t>LOK3025</t>
  </si>
  <si>
    <t>LOK3026</t>
  </si>
  <si>
    <t>LOK3027</t>
  </si>
  <si>
    <t>LOK3034</t>
  </si>
  <si>
    <t>LOK3036</t>
  </si>
  <si>
    <t>al. Jerozolimskie 65/79</t>
  </si>
  <si>
    <t>LOK2858</t>
  </si>
  <si>
    <t>Pl. Gen. Hallera Józefa 6</t>
  </si>
  <si>
    <t>LOK2845</t>
  </si>
  <si>
    <t>Pl. Piłsudskiego 2</t>
  </si>
  <si>
    <t>LOK3029</t>
  </si>
  <si>
    <t>Rondo Daszyńskiego 2 Bud B poziom -1</t>
  </si>
  <si>
    <t>LOK3031</t>
  </si>
  <si>
    <t>ul. Annopol 2</t>
  </si>
  <si>
    <t>Annopol</t>
  </si>
  <si>
    <t>LOK2862</t>
  </si>
  <si>
    <t>LOK3037</t>
  </si>
  <si>
    <t>ul. Broniewskiego 28</t>
  </si>
  <si>
    <t>LOK2849</t>
  </si>
  <si>
    <t>ul. Dereniowa 2</t>
  </si>
  <si>
    <t>LOK2859</t>
  </si>
  <si>
    <t>ul. Dzielna 64</t>
  </si>
  <si>
    <t>LOK3021</t>
  </si>
  <si>
    <t>LOK2863</t>
  </si>
  <si>
    <t>ul. Fieldorfa 8</t>
  </si>
  <si>
    <t>LOK3016</t>
  </si>
  <si>
    <t>LOK2854</t>
  </si>
  <si>
    <t>ul. Komisji Edukacji Narodowej 55 lok U3</t>
  </si>
  <si>
    <t>LOK3015</t>
  </si>
  <si>
    <t>LOK3030</t>
  </si>
  <si>
    <t>ul. Łodygowa 24a</t>
  </si>
  <si>
    <t>LOK3035</t>
  </si>
  <si>
    <t>ul. Marszałkowska 104/122</t>
  </si>
  <si>
    <t>Domy Towarowe Wars Sawa Junior</t>
  </si>
  <si>
    <t>LOK3018</t>
  </si>
  <si>
    <t>ul. Modlińska 8</t>
  </si>
  <si>
    <t>LOK2851</t>
  </si>
  <si>
    <t>ul. Obrzeżna 1</t>
  </si>
  <si>
    <t>LOK2847</t>
  </si>
  <si>
    <t>ul. Odkryta 4</t>
  </si>
  <si>
    <t>LOK2850</t>
  </si>
  <si>
    <t>ul. Pełczyńskiego 14</t>
  </si>
  <si>
    <t>LOK3032</t>
  </si>
  <si>
    <t>ul. Plac Czerwca 1976 nr 6</t>
  </si>
  <si>
    <t>Outlet Ursus</t>
  </si>
  <si>
    <t>LOK2856</t>
  </si>
  <si>
    <t>ul. Pruszkowska 19/21</t>
  </si>
  <si>
    <t>LOK2848</t>
  </si>
  <si>
    <t>ul. Przy Agorze 24-26 lok. U4a.</t>
  </si>
  <si>
    <t>LOK3033</t>
  </si>
  <si>
    <t>ul. Puławska 17</t>
  </si>
  <si>
    <t>LOK3017</t>
  </si>
  <si>
    <t>LOK2846</t>
  </si>
  <si>
    <t>ul. Remiszewska</t>
  </si>
  <si>
    <t>LOK2860</t>
  </si>
  <si>
    <t>ul. Sokołowska 9</t>
  </si>
  <si>
    <t>LOK2852</t>
  </si>
  <si>
    <t>LOK2864</t>
  </si>
  <si>
    <t>ul. Starowiślna 4</t>
  </si>
  <si>
    <t>LOK2857</t>
  </si>
  <si>
    <t>ul. Tarnowiecka 13</t>
  </si>
  <si>
    <t>LOK2853</t>
  </si>
  <si>
    <t>ul. Zamenhoffa 13</t>
  </si>
  <si>
    <t>LOK2861</t>
  </si>
  <si>
    <t>ul. Zwierzyniecka 6 lok. U3</t>
  </si>
  <si>
    <t>LOK3038</t>
  </si>
  <si>
    <t>LOK3039</t>
  </si>
  <si>
    <t>Wodzisław Śląski</t>
  </si>
  <si>
    <t>ul. Kubsza 32</t>
  </si>
  <si>
    <t>LOK3040</t>
  </si>
  <si>
    <t>LOK3045</t>
  </si>
  <si>
    <t>LOK3043</t>
  </si>
  <si>
    <t>LOK3044</t>
  </si>
  <si>
    <t>ul. Krzywoustego 126 butik 49</t>
  </si>
  <si>
    <t>LOK3041</t>
  </si>
  <si>
    <t>LOK3042</t>
  </si>
  <si>
    <t>ul. Zemska 18A</t>
  </si>
  <si>
    <t>LOK3047</t>
  </si>
  <si>
    <t>pl. Teatralny 10</t>
  </si>
  <si>
    <t>LOK3046</t>
  </si>
  <si>
    <t>ul. Plutonowego Ryszarda Szkubacza 1</t>
  </si>
  <si>
    <t>LOK3048</t>
  </si>
  <si>
    <t>Zgorzelec</t>
  </si>
  <si>
    <t>ul. Jeleniogórska 42</t>
  </si>
  <si>
    <t>LOK3049</t>
  </si>
  <si>
    <t>ul. Energetyków 2A</t>
  </si>
  <si>
    <t>LOK2865</t>
  </si>
  <si>
    <t>Żyrardów</t>
  </si>
  <si>
    <t>ul. Kilińskiego 9</t>
  </si>
  <si>
    <t>LOK2821</t>
  </si>
  <si>
    <t>LOK1425</t>
  </si>
  <si>
    <t>pl. Marii i Lecha Kaczyńskich 2</t>
  </si>
  <si>
    <t>SPECYFIKACJA TECHNICZNA</t>
  </si>
  <si>
    <t>PRODUKCJA PLIKU</t>
  </si>
  <si>
    <t>PRODUKT</t>
  </si>
  <si>
    <t>ROZDZIELCZOŚĆ</t>
  </si>
  <si>
    <t>DODATKOWE INFORMACJE</t>
  </si>
  <si>
    <t>LINK</t>
  </si>
  <si>
    <t>1516x1080</t>
  </si>
  <si>
    <t>1620x1080</t>
  </si>
  <si>
    <t>1440x1080</t>
  </si>
  <si>
    <t>nd.</t>
  </si>
  <si>
    <t>1920x918</t>
  </si>
  <si>
    <t>OGÓLNE ZASADY PRODUKCJI SPOTÓW REKLAMOWYCH DIGITAL OUT OF HOME</t>
  </si>
  <si>
    <t>PRZEJRZYSTOŚĆ PRZEKAZU:</t>
  </si>
  <si>
    <t>KOLORYSTYKA:</t>
  </si>
  <si>
    <t>ANIMACJE:</t>
  </si>
  <si>
    <t>ODPOWIEDNIE COPY:</t>
  </si>
  <si>
    <t>IDEA/CO JEST REKLAMOWANE:</t>
  </si>
  <si>
    <t>LOK2186</t>
  </si>
  <si>
    <t>LOK1522</t>
  </si>
  <si>
    <t>LCD | Kasy PKP IC</t>
  </si>
  <si>
    <t>55"</t>
  </si>
  <si>
    <r>
      <t>·       Przekaz powinien być prosty i czytelny (</t>
    </r>
    <r>
      <rPr>
        <b/>
        <sz val="11"/>
        <rFont val="Calibri"/>
        <family val="2"/>
        <charset val="238"/>
        <scheme val="minor"/>
      </rPr>
      <t>nie więcej niż 3 hasła reklamowe</t>
    </r>
    <r>
      <rPr>
        <sz val="11"/>
        <rFont val="Calibri"/>
        <family val="2"/>
        <charset val="238"/>
        <scheme val="minor"/>
      </rPr>
      <t>)</t>
    </r>
  </si>
  <si>
    <t>·       Proste i estetyczne kreacje lepiej wpływają na odbiór spotu</t>
  </si>
  <si>
    <r>
      <t xml:space="preserve">·       Wykorzystanie </t>
    </r>
    <r>
      <rPr>
        <b/>
        <sz val="11"/>
        <color theme="1"/>
        <rFont val="Calibri"/>
        <family val="2"/>
        <charset val="238"/>
        <scheme val="minor"/>
      </rPr>
      <t>białego koloru</t>
    </r>
    <r>
      <rPr>
        <sz val="11"/>
        <color theme="1"/>
        <rFont val="Calibri"/>
        <family val="2"/>
        <charset val="238"/>
        <scheme val="minor"/>
      </rPr>
      <t xml:space="preserve"> jako </t>
    </r>
    <r>
      <rPr>
        <b/>
        <sz val="11"/>
        <color theme="1"/>
        <rFont val="Calibri"/>
        <family val="2"/>
        <charset val="238"/>
        <scheme val="minor"/>
      </rPr>
      <t>tła</t>
    </r>
    <r>
      <rPr>
        <sz val="11"/>
        <color theme="1"/>
        <rFont val="Calibri"/>
        <family val="2"/>
        <charset val="238"/>
        <scheme val="minor"/>
      </rPr>
      <t xml:space="preserve"> powinno być </t>
    </r>
    <r>
      <rPr>
        <b/>
        <sz val="11"/>
        <color theme="1"/>
        <rFont val="Calibri"/>
        <family val="2"/>
        <charset val="238"/>
        <scheme val="minor"/>
      </rPr>
      <t>ograniczone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do minimum</t>
    </r>
  </si>
  <si>
    <t>·       Spoty powinny być przygotowane w zgodzie z „Key Visual” marki</t>
  </si>
  <si>
    <t>·       Kontrastowe kolory wpływają na lepszy odbiór spotu reklamowego</t>
  </si>
  <si>
    <t>·       Wyróżniaj elementy typu „Call To Action”</t>
  </si>
  <si>
    <t>·       Jednolity rytm w przejściach animacji lepiej wpływa na zauważalność kreacji</t>
  </si>
  <si>
    <t>·       Dynamiczne przejścia przyciągają uwagę</t>
  </si>
  <si>
    <t>·       Animacje nie mogą dominować nad przekazem</t>
  </si>
  <si>
    <t>·       Frazy powinny zaczynać się od pełnych zdań</t>
  </si>
  <si>
    <t>·       Hasła reklamowe nie powinny zajmować więcej niż 80% obszaru spotu</t>
  </si>
  <si>
    <t>·       W przypadku reklamy na LED – hasła reklamowe powinny stanowić minimum 30% obszaru spotu</t>
  </si>
  <si>
    <t>·       Używanie dekoracyjnych czcionek może wpłynąć na gorszy odbiór reklamy</t>
  </si>
  <si>
    <t>·       Teksty z informacjami nie powinny przekraczać 45 znaków w całym spocie</t>
  </si>
  <si>
    <t>·       Najważniejszym elementem kreacji, powinien być reklamowany produkt lub usługa</t>
  </si>
  <si>
    <t>·       Reklama przede wszystkim powinna być zrozumiała i dostosowana do odbiorcy</t>
  </si>
  <si>
    <t xml:space="preserve">·       Elementy zawarte w spocie powinny być odpowiednio wyważone pod względem ważności </t>
  </si>
  <si>
    <t>ul. Bolesława Prusa 35 (Pruszków)</t>
  </si>
  <si>
    <t>ul. Sowińskiego 9 (Legionowo)</t>
  </si>
  <si>
    <t>1920x665</t>
  </si>
  <si>
    <t>1920x1080
lub/i 3840x1080</t>
  </si>
  <si>
    <t>Centra Handlowe | Finanse (konkurencyjne dla ING) | Markety Spożywcze (konkurencyjne dla Carrefour) | Polityka</t>
  </si>
  <si>
    <t>LOK3067</t>
  </si>
  <si>
    <t>ul. Skarżyńskiego 10</t>
  </si>
  <si>
    <t>Galeria Fordon</t>
  </si>
  <si>
    <t>CH - wewnątrz</t>
  </si>
  <si>
    <t>Hotele | Nieruchomości | Polityka | Wyłączność branżowa SAMSNUG dla Unitu Mobile (telefony, słuchawki, smartwatche, akcesoria do telefonów), bezpośrednia (konkretne marki) i pośrednia (firmy które proponują konkurencyjne produkty w swoich ofertach, promocjach, konkursach itd.)</t>
  </si>
  <si>
    <t>Konkurencja | Polityka | Religia | Gry hazardowe | Gry na automatach | Alkohol | Dopalacze | Środki powodujące działania odurzające</t>
  </si>
  <si>
    <t>Lokalizacja</t>
  </si>
  <si>
    <t>CH - bezpośrednie sąsiedztwo</t>
  </si>
  <si>
    <t>Dworzec Główny | CH - bezpośrednie sąsiedztwo</t>
  </si>
  <si>
    <t>Dworzec Wschodni</t>
  </si>
  <si>
    <t>Wolnostojący</t>
  </si>
  <si>
    <t>Dworzec Śródmieście | CH - bezpośrednie sąsiedztwo</t>
  </si>
  <si>
    <t>Dworzec Centralny | CH - bezpośrednie sąsiedztwo</t>
  </si>
  <si>
    <t>Dworzec Główny</t>
  </si>
  <si>
    <t>Dworzec Fabryczna</t>
  </si>
  <si>
    <t>Dworzec Widzew</t>
  </si>
  <si>
    <t>Szpital</t>
  </si>
  <si>
    <t>800x480 / 5:3</t>
  </si>
  <si>
    <t>salony prasowe | fast food | kawa | kosmetyki | galerie handlowe | zakłady typu lotto i bukmacherskie | przelewy pieniężne | usługi kuriereskie | polityka | religia | alkohol | książki i wydawnictwa do akceptacji</t>
  </si>
  <si>
    <t>Śródmieście</t>
  </si>
  <si>
    <t>Białołęka</t>
  </si>
  <si>
    <t>Włochy</t>
  </si>
  <si>
    <t>Wilda</t>
  </si>
  <si>
    <t>Wrzeszcz</t>
  </si>
  <si>
    <t>Wełnowiec</t>
  </si>
  <si>
    <t>Fabryczna</t>
  </si>
  <si>
    <t>Wzgórze Wolności</t>
  </si>
  <si>
    <t>Cielmice</t>
  </si>
  <si>
    <t>Szerokie</t>
  </si>
  <si>
    <t>Ochota</t>
  </si>
  <si>
    <t>Praga-Północ</t>
  </si>
  <si>
    <t>Górne Przedmieście</t>
  </si>
  <si>
    <t>Bocianowo</t>
  </si>
  <si>
    <t>Bronowice III - Maki</t>
  </si>
  <si>
    <t>Rakowiec</t>
  </si>
  <si>
    <t>Stare Miasto</t>
  </si>
  <si>
    <t>Grunwald</t>
  </si>
  <si>
    <t>Osiedle Naftowa</t>
  </si>
  <si>
    <t>Nowe Miasto</t>
  </si>
  <si>
    <t>Chyszów</t>
  </si>
  <si>
    <t>Piaski</t>
  </si>
  <si>
    <t>Małe Zabrze</t>
  </si>
  <si>
    <t>Bartodzieje Małe</t>
  </si>
  <si>
    <t>Bałuty</t>
  </si>
  <si>
    <t>Marki</t>
  </si>
  <si>
    <t>Glinice</t>
  </si>
  <si>
    <t>Bemowo</t>
  </si>
  <si>
    <t>Ursynów</t>
  </si>
  <si>
    <t>Osiedle Kotarbińskiego</t>
  </si>
  <si>
    <t>Stare Gliwice</t>
  </si>
  <si>
    <t>Nowa Huta</t>
  </si>
  <si>
    <t>Miechowice?</t>
  </si>
  <si>
    <t>Osiedle Tysiąclecia</t>
  </si>
  <si>
    <t>Podgórze</t>
  </si>
  <si>
    <t>Roździeń</t>
  </si>
  <si>
    <t>Orłowo</t>
  </si>
  <si>
    <t>Bukowe</t>
  </si>
  <si>
    <t>Zaspa</t>
  </si>
  <si>
    <t>Cisowa</t>
  </si>
  <si>
    <t>Gumieńce</t>
  </si>
  <si>
    <t>Pogodno</t>
  </si>
  <si>
    <t>Goleniów</t>
  </si>
  <si>
    <t>Krzyki</t>
  </si>
  <si>
    <t>Mickiewicza</t>
  </si>
  <si>
    <t>Obszary</t>
  </si>
  <si>
    <t>Skrzetusko</t>
  </si>
  <si>
    <t>Osiedle Kwiatowe</t>
  </si>
  <si>
    <t>Osiedle Syberka</t>
  </si>
  <si>
    <t>Tysiąclecie</t>
  </si>
  <si>
    <t>Osiedle Piskorzewie</t>
  </si>
  <si>
    <t>Muchowiec</t>
  </si>
  <si>
    <t>Nowy Folwark</t>
  </si>
  <si>
    <t>Lubiatowo</t>
  </si>
  <si>
    <t>Czuby Północne</t>
  </si>
  <si>
    <t>Widzew</t>
  </si>
  <si>
    <t>Osiedle Barskie</t>
  </si>
  <si>
    <t>Brzeziny</t>
  </si>
  <si>
    <t>Osiedle Imienia Armii Krajowej</t>
  </si>
  <si>
    <t>Meksyk</t>
  </si>
  <si>
    <t>Pomorzany</t>
  </si>
  <si>
    <t>Jakubskie Przedmieście</t>
  </si>
  <si>
    <t>Centrum</t>
  </si>
  <si>
    <t>Górna</t>
  </si>
  <si>
    <t>Podolszyce</t>
  </si>
  <si>
    <t>Osiedle Legionów</t>
  </si>
  <si>
    <t>Sobęcin</t>
  </si>
  <si>
    <t>Mokotów</t>
  </si>
  <si>
    <t>Osiedle Kilińskiego</t>
  </si>
  <si>
    <t>Strachowice</t>
  </si>
  <si>
    <t>Osiek</t>
  </si>
  <si>
    <t>Majowe</t>
  </si>
  <si>
    <t>Krowodrza</t>
  </si>
  <si>
    <t>Wzgórze Św Maksymiliana</t>
  </si>
  <si>
    <t>Tatary</t>
  </si>
  <si>
    <t>Praga-Południe</t>
  </si>
  <si>
    <t>Firoga</t>
  </si>
  <si>
    <t>Polesie</t>
  </si>
  <si>
    <t>Wola</t>
  </si>
  <si>
    <t>Jankowo</t>
  </si>
  <si>
    <t>Kamionka</t>
  </si>
  <si>
    <t>Ursus</t>
  </si>
  <si>
    <t>Taradajki</t>
  </si>
  <si>
    <t>Piaseczno</t>
  </si>
  <si>
    <t>Bojków Górny</t>
  </si>
  <si>
    <t>Osowa</t>
  </si>
  <si>
    <t>Chełmińskie Przedmieście</t>
  </si>
  <si>
    <t>Żakowice</t>
  </si>
  <si>
    <t>Staroniwa</t>
  </si>
  <si>
    <t>Marczuk</t>
  </si>
  <si>
    <t>Biała Rzeka</t>
  </si>
  <si>
    <t>Trynek</t>
  </si>
  <si>
    <t>Ligota Zabrska</t>
  </si>
  <si>
    <t>Sikornik</t>
  </si>
  <si>
    <t>Koszutka</t>
  </si>
  <si>
    <t>Załęże</t>
  </si>
  <si>
    <t>Wrzosowiak</t>
  </si>
  <si>
    <t>Maciejów</t>
  </si>
  <si>
    <t>Jeżyce</t>
  </si>
  <si>
    <t>Nagórki</t>
  </si>
  <si>
    <t>Balice</t>
  </si>
  <si>
    <t>Osiedle Pawlikowskiego</t>
  </si>
  <si>
    <t>Zajęcze Wzgórze</t>
  </si>
  <si>
    <t>Suchodół</t>
  </si>
  <si>
    <t>Suchostrzygi</t>
  </si>
  <si>
    <t>Główne Miasto</t>
  </si>
  <si>
    <t>Czarnów</t>
  </si>
  <si>
    <t>Ligota</t>
  </si>
  <si>
    <t>Brdyujście</t>
  </si>
  <si>
    <t>Rembertów</t>
  </si>
  <si>
    <t>Osiedle Związkowiec</t>
  </si>
  <si>
    <t>Ponikwoda</t>
  </si>
  <si>
    <t>Oliwa</t>
  </si>
  <si>
    <t>Klimzowiec</t>
  </si>
  <si>
    <t>Wilczak</t>
  </si>
  <si>
    <t>Kamienica</t>
  </si>
  <si>
    <t>Zielone Wzgórza</t>
  </si>
  <si>
    <t>Zakoniczyn</t>
  </si>
  <si>
    <t>Powiśle</t>
  </si>
  <si>
    <t>Włostowice</t>
  </si>
  <si>
    <t>Śródmieście-Północ</t>
  </si>
  <si>
    <t>Wyżyny</t>
  </si>
  <si>
    <t>Zabobrze</t>
  </si>
  <si>
    <t>Szczytnik</t>
  </si>
  <si>
    <t>Legionowo</t>
  </si>
  <si>
    <t>Fasty</t>
  </si>
  <si>
    <t>Antoniuk</t>
  </si>
  <si>
    <t>Fordon</t>
  </si>
  <si>
    <t>Rozbark</t>
  </si>
  <si>
    <t>Vitor</t>
  </si>
  <si>
    <t>Aleksandrówka</t>
  </si>
  <si>
    <t>Częstochówka-Parkitka</t>
  </si>
  <si>
    <t>Suchanino</t>
  </si>
  <si>
    <t>Aniołki</t>
  </si>
  <si>
    <t>Orunia Górna</t>
  </si>
  <si>
    <t>Redłowo</t>
  </si>
  <si>
    <t>Obłuże</t>
  </si>
  <si>
    <t>Konikowo</t>
  </si>
  <si>
    <t>Kruszwica</t>
  </si>
  <si>
    <t>Radymno</t>
  </si>
  <si>
    <t>Brzyszczki</t>
  </si>
  <si>
    <t>Stara Huta</t>
  </si>
  <si>
    <t>Herby</t>
  </si>
  <si>
    <t>Osiedle Nowy Świat</t>
  </si>
  <si>
    <t>Osiedle V</t>
  </si>
  <si>
    <t>Rokosowo</t>
  </si>
  <si>
    <t>Krasne</t>
  </si>
  <si>
    <t>Piekary Wielkie</t>
  </si>
  <si>
    <t>Łomianki Prochownia</t>
  </si>
  <si>
    <t>Zatorze</t>
  </si>
  <si>
    <t>Osiedle Kormoran</t>
  </si>
  <si>
    <t>Półwieś</t>
  </si>
  <si>
    <t>Osiedle Rosochy</t>
  </si>
  <si>
    <t>Świder</t>
  </si>
  <si>
    <t>Kochanowskiego</t>
  </si>
  <si>
    <t>Nowe Zagrody</t>
  </si>
  <si>
    <t>Osiedle Akademickie</t>
  </si>
  <si>
    <t>Wirek</t>
  </si>
  <si>
    <t>Północna Dzielnica Przemysłowa</t>
  </si>
  <si>
    <t>Bytków</t>
  </si>
  <si>
    <t>Doliska</t>
  </si>
  <si>
    <t>Rudna</t>
  </si>
  <si>
    <t>Osiedle Młodych</t>
  </si>
  <si>
    <t>Bielawy</t>
  </si>
  <si>
    <t>Rubinkowo</t>
  </si>
  <si>
    <t>Koniuchy</t>
  </si>
  <si>
    <t>Szczawienko</t>
  </si>
  <si>
    <t>Piaskowa Góra</t>
  </si>
  <si>
    <t>Żoliborz</t>
  </si>
  <si>
    <t>Batorego</t>
  </si>
  <si>
    <t>Plac Unii</t>
  </si>
  <si>
    <t>Katowicka</t>
  </si>
  <si>
    <t>Fort Wola</t>
  </si>
  <si>
    <t>al. 3 Maja / Wisłostrada</t>
  </si>
  <si>
    <t>Sieci spożywcze</t>
  </si>
  <si>
    <t>Centrum Ursynów</t>
  </si>
  <si>
    <t>5 m2</t>
  </si>
  <si>
    <t>Krakowska</t>
  </si>
  <si>
    <t>salony prasowe | fast food | kawa | kosmetyki | zakłady typu lotto i bukmacherskie | przelewy pieniężne | usługi kuriereskie | polityka | religia | alkohol | książki i wydawnictwa do akceptacji</t>
  </si>
  <si>
    <t>Viki</t>
  </si>
  <si>
    <t>Morena</t>
  </si>
  <si>
    <t>Sudecka</t>
  </si>
  <si>
    <t>Twierdza</t>
  </si>
  <si>
    <t>Treny</t>
  </si>
  <si>
    <t>Srebrna</t>
  </si>
  <si>
    <t>Plaza</t>
  </si>
  <si>
    <t>Łódzka</t>
  </si>
  <si>
    <t>Trzy Korony</t>
  </si>
  <si>
    <t>Victor</t>
  </si>
  <si>
    <t>Karolinka</t>
  </si>
  <si>
    <t>ul. Kupiecka 2</t>
  </si>
  <si>
    <t>Kupiecka</t>
  </si>
  <si>
    <t>Echo</t>
  </si>
  <si>
    <t>Nowa Stacja</t>
  </si>
  <si>
    <t>Zielona</t>
  </si>
  <si>
    <t>Atrium Gama</t>
  </si>
  <si>
    <t>Dekada</t>
  </si>
  <si>
    <t>ul. Andrzeja Struga 42</t>
  </si>
  <si>
    <t>Outleet Park</t>
  </si>
  <si>
    <t>Gryf</t>
  </si>
  <si>
    <t>Hosso</t>
  </si>
  <si>
    <t>Rynek</t>
  </si>
  <si>
    <t>Victoria</t>
  </si>
  <si>
    <t>Elea</t>
  </si>
  <si>
    <t>Górczewska</t>
  </si>
  <si>
    <t>Odkryta</t>
  </si>
  <si>
    <t>Factoria Park</t>
  </si>
  <si>
    <t>Platan</t>
  </si>
  <si>
    <t>Action</t>
  </si>
  <si>
    <t>Zielone Wzgórze</t>
  </si>
  <si>
    <t>Gliwickie</t>
  </si>
  <si>
    <t>Biała</t>
  </si>
  <si>
    <t>Ogrody</t>
  </si>
  <si>
    <t>Bałtycka</t>
  </si>
  <si>
    <t>Solna</t>
  </si>
  <si>
    <t>Bronowice</t>
  </si>
  <si>
    <t>Mazovia</t>
  </si>
  <si>
    <t>Kaskada</t>
  </si>
  <si>
    <t>Copernicus</t>
  </si>
  <si>
    <t>Młociny</t>
  </si>
  <si>
    <t>Dominikańska</t>
  </si>
  <si>
    <t>Emka</t>
  </si>
  <si>
    <t>Kazimierz</t>
  </si>
  <si>
    <t>Viktor</t>
  </si>
  <si>
    <t>Rondo ONZ</t>
  </si>
  <si>
    <t>LOK2767</t>
  </si>
  <si>
    <t>145 m2</t>
  </si>
  <si>
    <t>1516x1080 / 3:2</t>
  </si>
  <si>
    <t>al. Wyzwolenia 50 - kierunek Centrum</t>
  </si>
  <si>
    <t>Sprzedaż i najem nieruchomości | Usługi hotelowe i zakwaterowanie | Restauracje (poza sieciowymi) | Polityka</t>
  </si>
  <si>
    <t>al. Jerozolimskie 216 / trasa S8 - kierunek Wa-wa</t>
  </si>
  <si>
    <t>ul. Jagiellońska / Kotsisa - kierunek Białołęka</t>
  </si>
  <si>
    <t>ul. Jagiellońska / Kotsisa - kierunek Centrum</t>
  </si>
  <si>
    <t>ul. Połczyńska 120A - kierunek Centrum</t>
  </si>
  <si>
    <t>ul. Połczyńska 120A - kierunek S8</t>
  </si>
  <si>
    <t>ul. Puławska 482 - kierunek Centrum</t>
  </si>
  <si>
    <t>ul. Wolska 191 - kierunek Centrum</t>
  </si>
  <si>
    <t>ul. Wolska 191 - kierunek S8</t>
  </si>
  <si>
    <t>al. Krakowska / Hynka - kierunek Centrum</t>
  </si>
  <si>
    <t>al. Krakowska / Hynka - kierunek Okęcie</t>
  </si>
  <si>
    <t>al. Wilanowska 317 / Rolna - kierunek Okęcie</t>
  </si>
  <si>
    <t>al. Wilanowska 317 / Rolna - kierunek Wilanów</t>
  </si>
  <si>
    <t>ul. Czerniakowska / Bartycka - kierunek Centrum</t>
  </si>
  <si>
    <t>ul. Czerniakowska / Bartycka - kierunek Wilanów</t>
  </si>
  <si>
    <t>ul. Puławska 482 - kierunek Piaseczno</t>
  </si>
  <si>
    <t>Partner</t>
  </si>
  <si>
    <t>LOK1754</t>
  </si>
  <si>
    <t>ul. Ogińskiego / Moniuszki</t>
  </si>
  <si>
    <t>Focus Park</t>
  </si>
  <si>
    <t>M2</t>
  </si>
  <si>
    <t>Jagiellończycy</t>
  </si>
  <si>
    <t>Warmińska</t>
  </si>
  <si>
    <t>Słoneczna</t>
  </si>
  <si>
    <t>LOK2522</t>
  </si>
  <si>
    <t>ul. Bardzka / Świeradowska</t>
  </si>
  <si>
    <t>480x240 / 2:1</t>
  </si>
  <si>
    <t>LOK1916</t>
  </si>
  <si>
    <t>ul. Ślężna / al. Wiśniowa / al. Armii Krajowej</t>
  </si>
  <si>
    <t>480x196 / 5:2</t>
  </si>
  <si>
    <t>ul. F. Płaskowickiej - kierunek Puławska</t>
  </si>
  <si>
    <t>Start</t>
  </si>
  <si>
    <t>Koniec</t>
  </si>
  <si>
    <t>Dworzec Główny (+ ekrany COK) | CH - bezpośrednie sąsiedztwo</t>
  </si>
  <si>
    <t>Dworzec  Zachodni (+ ekran COK)</t>
  </si>
  <si>
    <t>Dworzec Centralny (+ ekran COK) | CH - bezpośrednie sąsiedztwo</t>
  </si>
  <si>
    <t>Dworzec Główny (+ ekrany COK)</t>
  </si>
  <si>
    <t>LOK3077</t>
  </si>
  <si>
    <t>ul. J. Piłsudskiego 74</t>
  </si>
  <si>
    <t>Galeria Siedlce</t>
  </si>
  <si>
    <t>Zakaz reklamy marek konkurencyjnych do najemców CH Manufaktura: www.manufaktura.com/zakupy/list | Centra Handlowe | Alkohol | E-commerce | Polityka | Religia</t>
  </si>
  <si>
    <t xml:space="preserve">800x480 </t>
  </si>
  <si>
    <r>
      <rPr>
        <b/>
        <sz val="11"/>
        <rFont val="Calibri"/>
        <family val="2"/>
        <charset val="238"/>
        <scheme val="minor"/>
      </rPr>
      <t>FORMAT PLIKU:</t>
    </r>
    <r>
      <rPr>
        <sz val="11"/>
        <rFont val="Calibri"/>
        <family val="2"/>
        <charset val="238"/>
        <scheme val="minor"/>
      </rPr>
      <t xml:space="preserve"> MP4 lub JPG</t>
    </r>
  </si>
  <si>
    <r>
      <rPr>
        <b/>
        <sz val="11"/>
        <rFont val="Calibri"/>
        <family val="2"/>
        <charset val="238"/>
        <scheme val="minor"/>
      </rPr>
      <t>KODOWANIE:</t>
    </r>
    <r>
      <rPr>
        <sz val="11"/>
        <rFont val="Calibri"/>
        <family val="2"/>
        <charset val="238"/>
        <scheme val="minor"/>
      </rPr>
      <t xml:space="preserve"> H264</t>
    </r>
  </si>
  <si>
    <r>
      <rPr>
        <b/>
        <sz val="11"/>
        <rFont val="Calibri"/>
        <family val="2"/>
        <charset val="238"/>
        <scheme val="minor"/>
      </rPr>
      <t>LICZBA KLATEK:</t>
    </r>
    <r>
      <rPr>
        <sz val="11"/>
        <rFont val="Calibri"/>
        <family val="2"/>
        <charset val="238"/>
        <scheme val="minor"/>
      </rPr>
      <t xml:space="preserve"> 25 k/s</t>
    </r>
  </si>
  <si>
    <r>
      <rPr>
        <b/>
        <sz val="11"/>
        <rFont val="Calibri"/>
        <family val="2"/>
        <charset val="238"/>
        <scheme val="minor"/>
      </rPr>
      <t>DŹWIĘK</t>
    </r>
    <r>
      <rPr>
        <sz val="11"/>
        <rFont val="Calibri"/>
        <family val="2"/>
        <charset val="238"/>
        <scheme val="minor"/>
      </rPr>
      <t>: BRAK</t>
    </r>
  </si>
  <si>
    <r>
      <rPr>
        <b/>
        <sz val="11"/>
        <rFont val="Calibri"/>
        <family val="2"/>
        <charset val="238"/>
        <scheme val="minor"/>
      </rPr>
      <t>DŁUGOŚĆ SPOTU:</t>
    </r>
    <r>
      <rPr>
        <sz val="11"/>
        <rFont val="Calibri"/>
        <family val="2"/>
        <charset val="238"/>
        <scheme val="minor"/>
      </rPr>
      <t xml:space="preserve"> ZGODNIE Z MEDIA PLANEM</t>
    </r>
  </si>
  <si>
    <t>(dotyczy kreacji na LED)</t>
  </si>
  <si>
    <r>
      <t xml:space="preserve">·       Spoty powinny być odpowiednio </t>
    </r>
    <r>
      <rPr>
        <b/>
        <sz val="11"/>
        <color theme="1"/>
        <rFont val="Calibri"/>
        <family val="2"/>
        <charset val="238"/>
        <scheme val="minor"/>
      </rPr>
      <t>jasne i kontrastowe</t>
    </r>
    <r>
      <rPr>
        <sz val="11"/>
        <color theme="1"/>
        <rFont val="Calibri"/>
        <family val="2"/>
        <charset val="238"/>
        <scheme val="minor"/>
      </rPr>
      <t>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aby umożliwić poprawny odbiór spotu w dniach pełnego nasłonecznienia</t>
    </r>
  </si>
  <si>
    <t>1110x1630</t>
  </si>
  <si>
    <t>Ekrany partnerskie LED</t>
  </si>
  <si>
    <t>Warszawa | Marriott | Ekran lewy</t>
  </si>
  <si>
    <t>52.227641, 21.003189</t>
  </si>
  <si>
    <t>Warszawa | Marriott | Ekran prawy</t>
  </si>
  <si>
    <t>52.227578, 21.003141</t>
  </si>
  <si>
    <t>Warszawa | Plac Unii</t>
  </si>
  <si>
    <t>52.2123, 21.020269</t>
  </si>
  <si>
    <t>Warszawa | Dworzec Warszawa Wschodnia</t>
  </si>
  <si>
    <t>52.252295, 21.051246</t>
  </si>
  <si>
    <t>Katowice | Dworzec Katowice</t>
  </si>
  <si>
    <t>50.258462661, 19.018191459</t>
  </si>
  <si>
    <t>ul. Drewnowska 58</t>
  </si>
  <si>
    <t>51.780293, 19.447864</t>
  </si>
  <si>
    <t>Poznań | Dworzec Poznań Główny | indoor</t>
  </si>
  <si>
    <t>52.4028718322437, 16.9118141182676</t>
  </si>
  <si>
    <t>Szczecin | Hanza Tower</t>
  </si>
  <si>
    <t>53.437967, 14.553435</t>
  </si>
  <si>
    <t>City Screen</t>
  </si>
  <si>
    <t>52.190191, 20.91826</t>
  </si>
  <si>
    <t>52.131562, 20.898077</t>
  </si>
  <si>
    <t>52.212159, 21.047804</t>
  </si>
  <si>
    <t>52.212229, 21.047645</t>
  </si>
  <si>
    <t>52.143119, 21.019113</t>
  </si>
  <si>
    <t>52.227384, 20.952774</t>
  </si>
  <si>
    <t>52.241341, 21.135671</t>
  </si>
  <si>
    <t>52.268844, 21.039258</t>
  </si>
  <si>
    <t>ul. Puławska 42 - kierunek Centrum Wa-wa (Piaseczno)</t>
  </si>
  <si>
    <t>52.086846, 21.020501</t>
  </si>
  <si>
    <t>52.117421, 21.017836</t>
  </si>
  <si>
    <t>52.117478, 21.017827</t>
  </si>
  <si>
    <t>52.132592, 21.018319</t>
  </si>
  <si>
    <t>52.2233668, 20.93187067</t>
  </si>
  <si>
    <t>52.223408, 20.9322264</t>
  </si>
  <si>
    <t>51.121124, 17.014478</t>
  </si>
  <si>
    <t>51.101223, 17.026381</t>
  </si>
  <si>
    <t>City Screen Select</t>
  </si>
  <si>
    <t>52.185705, 20.90478</t>
  </si>
  <si>
    <t>52.19036, 20.959078</t>
  </si>
  <si>
    <t>52.178105, 21.027923</t>
  </si>
  <si>
    <t>52.178134, 21.027777</t>
  </si>
  <si>
    <t>LOK3085</t>
  </si>
  <si>
    <t>52.178979, 21.023037</t>
  </si>
  <si>
    <t>52.232502, 21.095881</t>
  </si>
  <si>
    <t>52.278387, 21.01273</t>
  </si>
  <si>
    <t>52.192514, 20.948369</t>
  </si>
  <si>
    <t>52.216717, 20.880333</t>
  </si>
  <si>
    <t>52.21672, 20.880429</t>
  </si>
  <si>
    <t>52.142708, 21.018253</t>
  </si>
  <si>
    <t>52.196087, 21.000902</t>
  </si>
  <si>
    <t>ul. Towarowa / Srebrna - kierunek Plac Zawiszy</t>
  </si>
  <si>
    <t>52.227281, 20.987674</t>
  </si>
  <si>
    <t>52.23428, 21.03649</t>
  </si>
  <si>
    <t>52.230617, 21.016794</t>
  </si>
  <si>
    <t>City Screen Premium</t>
  </si>
  <si>
    <t>52.227394, 20.998566</t>
  </si>
  <si>
    <t>52.227745, 21.000389</t>
  </si>
  <si>
    <t>52.228119, 21.000721</t>
  </si>
  <si>
    <t>LOK3086</t>
  </si>
  <si>
    <t>52.227633, 20.987422</t>
  </si>
  <si>
    <t>Dworzec Warszawa Centralna</t>
  </si>
  <si>
    <t>52.22883, 21.003253</t>
  </si>
  <si>
    <t>Dworzec Warszawa Wschodnia</t>
  </si>
  <si>
    <t>Dworzec Warszawa Śródmieście</t>
  </si>
  <si>
    <t>al. Jerozolimskie 52 (PKP Śródmieście)</t>
  </si>
  <si>
    <t>52.22937, 21.007006</t>
  </si>
  <si>
    <t>Dworzec Kraków Główny</t>
  </si>
  <si>
    <t>50.068488, 19.946741</t>
  </si>
  <si>
    <t>Kasy PKP IC | największe miasta</t>
  </si>
  <si>
    <t>54.521301, 18.529629</t>
  </si>
  <si>
    <t>50.259155737289, 19.0172187082954</t>
  </si>
  <si>
    <t>51.769316, 19.468959</t>
  </si>
  <si>
    <t>51.762806, 19.543079</t>
  </si>
  <si>
    <t>54.440916, 18.562211</t>
  </si>
  <si>
    <t>50.279022, 19.127066</t>
  </si>
  <si>
    <t>53.4191395077288, 14.552367045937</t>
  </si>
  <si>
    <t>52.221019, 20.964787</t>
  </si>
  <si>
    <t>51.098729, 17.036573</t>
  </si>
  <si>
    <t>50.305477, 18.787216</t>
  </si>
  <si>
    <t>Kasy PKP IC | pozostałe</t>
  </si>
  <si>
    <t>49.829711, 19.044836</t>
  </si>
  <si>
    <t>53.134792, 17.992014</t>
  </si>
  <si>
    <t>50.808463, 19.120048</t>
  </si>
  <si>
    <t>54.151113, 19.416426</t>
  </si>
  <si>
    <t>51.231567, 22.568731</t>
  </si>
  <si>
    <t>54.035809, 19.042728</t>
  </si>
  <si>
    <t>50.662287, 17.926647</t>
  </si>
  <si>
    <t>49.783408, 22.776428</t>
  </si>
  <si>
    <t>50.005858310622, 20.9753635632609</t>
  </si>
  <si>
    <t>53.000186, 18.614575</t>
  </si>
  <si>
    <t>50.481189, 19.423735</t>
  </si>
  <si>
    <t>Lotniska | salony prasowe</t>
  </si>
  <si>
    <t>Salony prasowe | Fast food | Kawa | Finanse - chwilówki | Kosmetyki | Wydawnictwa | Polityka</t>
  </si>
  <si>
    <t>54.380678, 18.476247</t>
  </si>
  <si>
    <t>50.072091, 19.800287</t>
  </si>
  <si>
    <t>52.414431, 16.837243</t>
  </si>
  <si>
    <t>53.593647, 14.894704</t>
  </si>
  <si>
    <t>51.109488, 16.880348</t>
  </si>
  <si>
    <t>Cyfrowe witryny</t>
  </si>
  <si>
    <t>53.1361194, 23.15727</t>
  </si>
  <si>
    <t>53.1355964, 23.1175088</t>
  </si>
  <si>
    <t>53.1341, 23.13537</t>
  </si>
  <si>
    <t>53.1598217, 23.0975717</t>
  </si>
  <si>
    <t>53.124472, 23.098551</t>
  </si>
  <si>
    <t>51.2706384655, 15.5666613579</t>
  </si>
  <si>
    <t>50.853302, 17.4706362</t>
  </si>
  <si>
    <t>LOK3089</t>
  </si>
  <si>
    <t>ul. Jagiellońska 39/47</t>
  </si>
  <si>
    <t>53.12481447591237, 18.01798971934679</t>
  </si>
  <si>
    <t>LOK3090</t>
  </si>
  <si>
    <t>Rondo Park</t>
  </si>
  <si>
    <t>53.124350660106124, 17.984881456435286</t>
  </si>
  <si>
    <t>53.1071219, 18.039822</t>
  </si>
  <si>
    <t>53.1369352, 18.1153829</t>
  </si>
  <si>
    <t>53.1532561239, 18.1570780275</t>
  </si>
  <si>
    <t>53.11758501626, 18.035237789154</t>
  </si>
  <si>
    <t>53.134832109669, 17.992220789129</t>
  </si>
  <si>
    <t>53.134799926692, 17.992065221006</t>
  </si>
  <si>
    <t>50.0447236, 18.7006401</t>
  </si>
  <si>
    <t>LOK3099</t>
  </si>
  <si>
    <t>pl. Kościuszki 1</t>
  </si>
  <si>
    <t>Agora</t>
  </si>
  <si>
    <t>50.3476974028565, 18.919214942711232</t>
  </si>
  <si>
    <t>50.3796831, 18.8914454</t>
  </si>
  <si>
    <t>51.727524, 15.823096</t>
  </si>
  <si>
    <t>51.119882732, 23.4740889075</t>
  </si>
  <si>
    <t>50.287157049543, 18.958385789406</t>
  </si>
  <si>
    <t>LOK3116</t>
  </si>
  <si>
    <t>ul. Niechodzka 5</t>
  </si>
  <si>
    <t>Galeria Mrówka</t>
  </si>
  <si>
    <t>Dzielnica Przemysłowa</t>
  </si>
  <si>
    <t>52.86923032712098, 20.606564574711953</t>
  </si>
  <si>
    <t>52.883691, 20.634853</t>
  </si>
  <si>
    <t>50.8120733, 19.124988</t>
  </si>
  <si>
    <t>50.8084082, 19.1200156</t>
  </si>
  <si>
    <t>LOK3104</t>
  </si>
  <si>
    <t>ul. Drogowców 433</t>
  </si>
  <si>
    <t>Park Handlowy DOR</t>
  </si>
  <si>
    <t>Wyczerpy Dolne</t>
  </si>
  <si>
    <t>50.824077186752675, 19.144160882265474</t>
  </si>
  <si>
    <t>50.8069814, 19.1106078</t>
  </si>
  <si>
    <t>50.8241393, 19.0971356</t>
  </si>
  <si>
    <t>53.538567, 17.236737</t>
  </si>
  <si>
    <t>50.04712, 21.41287</t>
  </si>
  <si>
    <t>53.2371708857, 20.1684057711</t>
  </si>
  <si>
    <t>54.1511389, 19.4171042</t>
  </si>
  <si>
    <t>54.402844, 18.5715073</t>
  </si>
  <si>
    <t>54.3365725, 18.6209207</t>
  </si>
  <si>
    <t>54.32517, 18.618061</t>
  </si>
  <si>
    <t>LOK3106</t>
  </si>
  <si>
    <t>ul. Obrońców Wybrzeża 1</t>
  </si>
  <si>
    <t>Galeria Przymorze</t>
  </si>
  <si>
    <t>Przymorze</t>
  </si>
  <si>
    <t>54.409594526278774, 18.592128236306863</t>
  </si>
  <si>
    <t>54.352239, 18.593031</t>
  </si>
  <si>
    <t>54.3656698, 18.619656</t>
  </si>
  <si>
    <t>54.4277186344, 18.4914207476</t>
  </si>
  <si>
    <t>LOK3105</t>
  </si>
  <si>
    <t>54.4744912724364, 18.551867409046938</t>
  </si>
  <si>
    <t>54.521353928086, 18.529801368768</t>
  </si>
  <si>
    <t>54.489523060785, 18.552761971951</t>
  </si>
  <si>
    <t>54.548673579312, 18.513466771692</t>
  </si>
  <si>
    <t>50.300792197089, 18.676311278396</t>
  </si>
  <si>
    <t>50.30061, 18.67651</t>
  </si>
  <si>
    <t>50.3112104, 18.6262116</t>
  </si>
  <si>
    <t>50.2564661, 18.6566091</t>
  </si>
  <si>
    <t>52.538459167421, 17.611016090959</t>
  </si>
  <si>
    <t>LOK3110</t>
  </si>
  <si>
    <t>al. Konstytucji 3 maja 102</t>
  </si>
  <si>
    <t>Galeria Askana</t>
  </si>
  <si>
    <t>52.73106414516365, 15.226274744208139</t>
  </si>
  <si>
    <t>LOK3117</t>
  </si>
  <si>
    <t>Horodniany</t>
  </si>
  <si>
    <t>ul. Horodniany 14E</t>
  </si>
  <si>
    <t>53.08807568153393, 23.108193463883858</t>
  </si>
  <si>
    <t>52.773255, 18.25057</t>
  </si>
  <si>
    <t>50.0106589, 22.672797</t>
  </si>
  <si>
    <t>50.0109417528, 22.6774951816</t>
  </si>
  <si>
    <t>49.75358, 21.48409</t>
  </si>
  <si>
    <t>50.1968025663, 19.2693170071</t>
  </si>
  <si>
    <t>50.9154325, 15.7594917</t>
  </si>
  <si>
    <t>50.921825, 15.762225</t>
  </si>
  <si>
    <t>50.9026726, 15.7365021</t>
  </si>
  <si>
    <t>50.7848112, 16.0283378</t>
  </si>
  <si>
    <t>50.2584217, 19.0183238</t>
  </si>
  <si>
    <t>LOK3103</t>
  </si>
  <si>
    <t>Pl. Wilhelma Szewczyka 2</t>
  </si>
  <si>
    <t>PKP</t>
  </si>
  <si>
    <t>50.25875848873425, 19.017797024741263</t>
  </si>
  <si>
    <t>50.340368, 18.191235</t>
  </si>
  <si>
    <t>50.881663, 20.593016</t>
  </si>
  <si>
    <t>50.87689, 20.62086</t>
  </si>
  <si>
    <t>50.8969514, 20.6623997</t>
  </si>
  <si>
    <t>LOK3100</t>
  </si>
  <si>
    <t>Kluczbork</t>
  </si>
  <si>
    <t>ul. Waryńskiego 19A</t>
  </si>
  <si>
    <t>Park Handlowy Kluczbork</t>
  </si>
  <si>
    <t>50.97542687360196, 18.206140458013202</t>
  </si>
  <si>
    <t>50.45143813218, 16.639809608023</t>
  </si>
  <si>
    <t>53.384195464559, 14.506291151156</t>
  </si>
  <si>
    <t>52.1951654, 18.2393225</t>
  </si>
  <si>
    <t>52.2267868454, 18.2638351676</t>
  </si>
  <si>
    <t>54.1880488, 16.1950171</t>
  </si>
  <si>
    <t>LOK3113</t>
  </si>
  <si>
    <t>ul. Kapelanka 56</t>
  </si>
  <si>
    <t>Tesco</t>
  </si>
  <si>
    <t>Ruczaj</t>
  </si>
  <si>
    <t>50.03260776333943, 19.92481805397285</t>
  </si>
  <si>
    <t>50.0772204558, 20.0164466506</t>
  </si>
  <si>
    <t>50.0667542, 19.9455671</t>
  </si>
  <si>
    <t>50.0682825549, 19.9487257004</t>
  </si>
  <si>
    <t>50.06804, 19.94558</t>
  </si>
  <si>
    <t>LOK3115</t>
  </si>
  <si>
    <t>ul. Pawia 5a</t>
  </si>
  <si>
    <t>50.06745544532499, 19.94598274806943</t>
  </si>
  <si>
    <t>50.079501150454, 19.971343454724</t>
  </si>
  <si>
    <t>LOK3101</t>
  </si>
  <si>
    <t>GTC Galeria Kazimierz</t>
  </si>
  <si>
    <t>50.053463764944226, 19.955534072558176</t>
  </si>
  <si>
    <t>49.995182, 20.037196</t>
  </si>
  <si>
    <t>50.014295952648, 19.932922661174</t>
  </si>
  <si>
    <t>50.0383683049, 22.0675603153</t>
  </si>
  <si>
    <t>51.6957535429, 17.4284785137</t>
  </si>
  <si>
    <t>52.314158, 20.881729</t>
  </si>
  <si>
    <t>51.2085246, 16.2157689</t>
  </si>
  <si>
    <t>51.2012099096, 16.2143611908</t>
  </si>
  <si>
    <t>51.4011799, 16.1999964</t>
  </si>
  <si>
    <t>51.390948, 16.210371</t>
  </si>
  <si>
    <t>51.231698356476, 22.568360567147</t>
  </si>
  <si>
    <t>LOK3118</t>
  </si>
  <si>
    <t>ul. Jana Pawła II 51</t>
  </si>
  <si>
    <t>Węglin Południowy</t>
  </si>
  <si>
    <t>51.22759961236796, 22.484840178102637</t>
  </si>
  <si>
    <t>51.2447682481, 22.5503396988</t>
  </si>
  <si>
    <t>52.323711, 20.9018005</t>
  </si>
  <si>
    <t>51.7498830176, 19.4413375854</t>
  </si>
  <si>
    <t>51.758825820386, 19.465161180542</t>
  </si>
  <si>
    <t>51.736388378563, 19.479820132365</t>
  </si>
  <si>
    <t>LOK3091</t>
  </si>
  <si>
    <t>ul. Pomorska 106</t>
  </si>
  <si>
    <t>Green Horizon</t>
  </si>
  <si>
    <t>Helenów</t>
  </si>
  <si>
    <t>51.77948931820309, 19.48303676530949</t>
  </si>
  <si>
    <t>51.9351, 22.3872249</t>
  </si>
  <si>
    <t>54.03406, 19.031235</t>
  </si>
  <si>
    <t>52.4397817, 15.5834986</t>
  </si>
  <si>
    <t>LOK3108</t>
  </si>
  <si>
    <t>Międzyzdroje</t>
  </si>
  <si>
    <t>ul. Nowomyśliwska 21/23</t>
  </si>
  <si>
    <t>Lubiewo</t>
  </si>
  <si>
    <t>53.9145137613035, 14.436239850565716</t>
  </si>
  <si>
    <t>49.62414, 20.70623</t>
  </si>
  <si>
    <t>50.473673, 17.332553</t>
  </si>
  <si>
    <t>LOK3092</t>
  </si>
  <si>
    <t>al. Piłsudskiego 16</t>
  </si>
  <si>
    <t>Aura</t>
  </si>
  <si>
    <t>53.777277550360324, 20.48248987142415</t>
  </si>
  <si>
    <t>53.7726900075, 20.4999439002</t>
  </si>
  <si>
    <t>53.79222448, 20.49563918</t>
  </si>
  <si>
    <t>50.6746577, 17.9469124</t>
  </si>
  <si>
    <t>50.68204460243, 17.877749741274</t>
  </si>
  <si>
    <t>50.945787688058, 21.407298446138</t>
  </si>
  <si>
    <t>52.814372, 21.8908749</t>
  </si>
  <si>
    <t>51.650787022305, 17.82404333353</t>
  </si>
  <si>
    <t>LOK3097</t>
  </si>
  <si>
    <t>ul. Kraszewskiego 58</t>
  </si>
  <si>
    <t>Świdry Wielkie</t>
  </si>
  <si>
    <t>52.106942555541906, 21.234457264195157</t>
  </si>
  <si>
    <t>52.10789, 21.2604</t>
  </si>
  <si>
    <t>51.665309, 19.350486</t>
  </si>
  <si>
    <t>52.144106, 20.847608</t>
  </si>
  <si>
    <t>52.095652440075, 21.022839546258</t>
  </si>
  <si>
    <t>52.183957927222, 20.839673781447</t>
  </si>
  <si>
    <t>50.36976, 18.942742</t>
  </si>
  <si>
    <t>51.4160537333, 19.6745333215</t>
  </si>
  <si>
    <t>52.5540590728, 19.6927571297</t>
  </si>
  <si>
    <t>52.535187, 19.75018</t>
  </si>
  <si>
    <t>52.128147, 20.707856</t>
  </si>
  <si>
    <t>52.4014, 16.90817</t>
  </si>
  <si>
    <t>52.4118602, 16.9037531</t>
  </si>
  <si>
    <t>52.460708014782, 16.918965267978</t>
  </si>
  <si>
    <t>52.41635, 16.93868</t>
  </si>
  <si>
    <t>52.407959536055, 16.912583112717</t>
  </si>
  <si>
    <t>LOK3107</t>
  </si>
  <si>
    <t>Pruszcz Gdański</t>
  </si>
  <si>
    <t>ul. Jana Kasprowicza 52</t>
  </si>
  <si>
    <t xml:space="preserve">Park Handlowy </t>
  </si>
  <si>
    <t>54.264569570147984, 18.66411779167354</t>
  </si>
  <si>
    <t>52.16683498951, 20.7972445614</t>
  </si>
  <si>
    <t>52.165166, 20.792418</t>
  </si>
  <si>
    <t>51.4155099, 21.9697362</t>
  </si>
  <si>
    <t>50.085592225, 18.2124602795</t>
  </si>
  <si>
    <t>50.0914, 18.2244639</t>
  </si>
  <si>
    <t>51.398446, 21.1622537</t>
  </si>
  <si>
    <t>51.4072147, 21.1430436</t>
  </si>
  <si>
    <t>51.4256537, 21.155434</t>
  </si>
  <si>
    <t>51.070469500492, 19.451594352722</t>
  </si>
  <si>
    <t>50.298222207268, 18.853660225868</t>
  </si>
  <si>
    <t>50.2698197183, 18.8716882468</t>
  </si>
  <si>
    <t>54.58572622437, 18.373228311539</t>
  </si>
  <si>
    <t>50.095628159, 18.5276037456</t>
  </si>
  <si>
    <t>52.1681361, 22.2696717</t>
  </si>
  <si>
    <t>52.180379268212, 22.266583442688</t>
  </si>
  <si>
    <t>50.301813301167, 19.000533699727</t>
  </si>
  <si>
    <t>51.597454353883, 18.72519498691</t>
  </si>
  <si>
    <t>51.11697, 20.881653</t>
  </si>
  <si>
    <t>49.976351, 19.830949</t>
  </si>
  <si>
    <t>51.971577142797, 20.144881224678</t>
  </si>
  <si>
    <t>50.281359, 19.1198335</t>
  </si>
  <si>
    <t>50.2750931, 19.1265206</t>
  </si>
  <si>
    <t>53.9652413, 18.5250254</t>
  </si>
  <si>
    <t>LOK3111</t>
  </si>
  <si>
    <t>Galeria Kaskada</t>
  </si>
  <si>
    <t>53.42830793024504, 14.55090098096056</t>
  </si>
  <si>
    <t>53.381454, 14.669414</t>
  </si>
  <si>
    <t>53.42687254966, 14.542211294283</t>
  </si>
  <si>
    <t>LOK3109</t>
  </si>
  <si>
    <t>53.42969925978967, 14.482873989441343</t>
  </si>
  <si>
    <t>53.385145731382, 14.66172866858</t>
  </si>
  <si>
    <t>53.560374, 21.008778</t>
  </si>
  <si>
    <t>51.162881, 16.59986</t>
  </si>
  <si>
    <t>50.8519639, 16.4756681</t>
  </si>
  <si>
    <t>LOK3114</t>
  </si>
  <si>
    <t>Świdnik</t>
  </si>
  <si>
    <t>al. Armii Krajowej 22-24</t>
  </si>
  <si>
    <t>M Park</t>
  </si>
  <si>
    <t>51.21924056907739, 22.718472481436176</t>
  </si>
  <si>
    <t>52.23463, 15.53095</t>
  </si>
  <si>
    <t>53.4065387165, 18.4403300286</t>
  </si>
  <si>
    <t>50.451718218471, 23.416156768799</t>
  </si>
  <si>
    <t>53.016303268842, 18.58823776256</t>
  </si>
  <si>
    <t>53.000013, 18.614137</t>
  </si>
  <si>
    <t>53.033019987969, 18.60231399547</t>
  </si>
  <si>
    <t>53.025915931907, 18.665242251009</t>
  </si>
  <si>
    <t>53.0426012, 18.6979259</t>
  </si>
  <si>
    <t>50.76633, 16.265646</t>
  </si>
  <si>
    <t>50.8125380556, 16.2795031073</t>
  </si>
  <si>
    <t>50.8181339, 16.2779802</t>
  </si>
  <si>
    <t>52.260055, 21.162187</t>
  </si>
  <si>
    <t>52.2187847, 20.9660689</t>
  </si>
  <si>
    <t>52.218398, 20.9639437</t>
  </si>
  <si>
    <t>52.228929730921, 21.003198623657</t>
  </si>
  <si>
    <t>52.2264019, 21.0013057</t>
  </si>
  <si>
    <t>52.228772014688, 21.003987193108</t>
  </si>
  <si>
    <t>52.2282687, 21.0006042</t>
  </si>
  <si>
    <t>52.2283306, 21.0029837</t>
  </si>
  <si>
    <t>52.2275086217, 21.0042840238</t>
  </si>
  <si>
    <t>52.25998, 21.02895</t>
  </si>
  <si>
    <t>52.2424255361, 21.0126438082</t>
  </si>
  <si>
    <t>52.23057, 20.98433</t>
  </si>
  <si>
    <t>52.3000213, 21.0265553</t>
  </si>
  <si>
    <t>52.161599746433, 20.80517392169</t>
  </si>
  <si>
    <t>52.2670215, 20.9636414</t>
  </si>
  <si>
    <t>52.14301, 21.04498</t>
  </si>
  <si>
    <t>52.24353, 20.98157</t>
  </si>
  <si>
    <t>52.2325058, 21.0942139</t>
  </si>
  <si>
    <t>52.222155642591, 21.091583794368</t>
  </si>
  <si>
    <t>LOK3093</t>
  </si>
  <si>
    <t>ul. Garibaldiego 4</t>
  </si>
  <si>
    <t>52.24404034191271, 21.083654242952257</t>
  </si>
  <si>
    <t>52.2399750449, 20.9060472251</t>
  </si>
  <si>
    <t>LOK3094</t>
  </si>
  <si>
    <t>ul. Indiry Gandhi 25</t>
  </si>
  <si>
    <t>52.14715737810844, 21.041773134338825</t>
  </si>
  <si>
    <t>52.147148, 21.049228</t>
  </si>
  <si>
    <t>LOK3098</t>
  </si>
  <si>
    <t>ul. Książkowa 9D</t>
  </si>
  <si>
    <t>52.33188661753173, 20.940534906268017</t>
  </si>
  <si>
    <t>52.221976541586, 21.091639995684</t>
  </si>
  <si>
    <t>52.27901, 21.07212</t>
  </si>
  <si>
    <t>52.2321395, 21.0108366</t>
  </si>
  <si>
    <t>52.3254954, 20.969287</t>
  </si>
  <si>
    <t>52.1342046514, 20.889222430058</t>
  </si>
  <si>
    <t>52.172408, 20.998791</t>
  </si>
  <si>
    <t>52.324691, 20.938169</t>
  </si>
  <si>
    <t>52.24126, 20.90457</t>
  </si>
  <si>
    <t>52.20229, 20.89471</t>
  </si>
  <si>
    <t>52.2017063, 20.9777453</t>
  </si>
  <si>
    <t>52.29026771021, 20.935013154653</t>
  </si>
  <si>
    <t>52.2100983968, 21.0216772554</t>
  </si>
  <si>
    <t>52.2127215, 21.0198283</t>
  </si>
  <si>
    <t>52.270596, 21.057609</t>
  </si>
  <si>
    <t>LOK3095</t>
  </si>
  <si>
    <t>ul. Skarbka z Gór 130</t>
  </si>
  <si>
    <t>52.320501013781254, 21.05960274753822</t>
  </si>
  <si>
    <t>52.23532, 20.95956</t>
  </si>
  <si>
    <t>52.394322, 20.931114</t>
  </si>
  <si>
    <t>LOK3096</t>
  </si>
  <si>
    <t>ul. Sródziemnomorska 43</t>
  </si>
  <si>
    <t>Stegny</t>
  </si>
  <si>
    <t>52.17403376412717, 21.05145621660573</t>
  </si>
  <si>
    <t>52.301544, 20.993159</t>
  </si>
  <si>
    <t>52.23665, 21.10538</t>
  </si>
  <si>
    <t>52.250977, 20.993278</t>
  </si>
  <si>
    <t>52.21002, 21.05024</t>
  </si>
  <si>
    <t>50.0041129, 18.471628</t>
  </si>
  <si>
    <t>51.1126865, 17.0590224</t>
  </si>
  <si>
    <t>51.120867873223, 17.015182138672</t>
  </si>
  <si>
    <t>51.1052869502, 16.9463860997</t>
  </si>
  <si>
    <t>51.1418441, 17.0874233</t>
  </si>
  <si>
    <t>LOK3088</t>
  </si>
  <si>
    <t>51.098919879113566, 17.03664580813522</t>
  </si>
  <si>
    <t>51.103521942404, 17.030968666186</t>
  </si>
  <si>
    <t>LOK3087</t>
  </si>
  <si>
    <t>ul. Świeradowska 51/57</t>
  </si>
  <si>
    <t>Ferio Gaj</t>
  </si>
  <si>
    <t>Gaj</t>
  </si>
  <si>
    <t>51.076214665890085, 17.04239837005335</t>
  </si>
  <si>
    <t>51.1164049493, 16.9492705822</t>
  </si>
  <si>
    <t>50.3103777, 18.785533</t>
  </si>
  <si>
    <t>50.319962, 18.7572367</t>
  </si>
  <si>
    <t>LOK3119</t>
  </si>
  <si>
    <t>Zambrów</t>
  </si>
  <si>
    <t>ul. Mazowiecka 2</t>
  </si>
  <si>
    <t>52.97951122495734, 22.24583208695922</t>
  </si>
  <si>
    <t>51.155917991052, 15.031247735133</t>
  </si>
  <si>
    <t>52.0909, 15.5978</t>
  </si>
  <si>
    <t>52.063903, 20.444683</t>
  </si>
  <si>
    <t>City Fit</t>
  </si>
  <si>
    <t>49.802581, 19.029397</t>
  </si>
  <si>
    <t>53.124146, 17.985146</t>
  </si>
  <si>
    <t>53.15812184376911, 18.15461560465189</t>
  </si>
  <si>
    <t>50.29096, 18.967015</t>
  </si>
  <si>
    <t>54.403201, 18.571668</t>
  </si>
  <si>
    <t>54.349426, 18.64364</t>
  </si>
  <si>
    <t>50.297352, 18.674583</t>
  </si>
  <si>
    <t>50.259056, 19.022164</t>
  </si>
  <si>
    <t>50.071229, 19.891952</t>
  </si>
  <si>
    <t>51.263423, 22.571535</t>
  </si>
  <si>
    <t>51.245234, 22.550509</t>
  </si>
  <si>
    <t>51.240844667, 22.518535296</t>
  </si>
  <si>
    <t>52.43776, 16.918276</t>
  </si>
  <si>
    <t>51.415803589, 21.9699997464</t>
  </si>
  <si>
    <t>50.019984, 22.018587</t>
  </si>
  <si>
    <t>52.168563465294895, 22.270631720153208</t>
  </si>
  <si>
    <t>53.015609, 18.5621</t>
  </si>
  <si>
    <t>50.766781, 16.265009</t>
  </si>
  <si>
    <t>52.212342, 20.949829</t>
  </si>
  <si>
    <t>52.300932, 21.057385</t>
  </si>
  <si>
    <t>52.24427, 21.086528</t>
  </si>
  <si>
    <t>52.235872, 20.973212</t>
  </si>
  <si>
    <t>52.23491, 20.999314</t>
  </si>
  <si>
    <t>51.096625, 17.034967</t>
  </si>
  <si>
    <t>51.107992, 17.03403</t>
  </si>
  <si>
    <t>Media Markt</t>
  </si>
  <si>
    <t>53.123072, 23.177884</t>
  </si>
  <si>
    <t>49.839698, 19.034443</t>
  </si>
  <si>
    <t>53.120671, 18.031074</t>
  </si>
  <si>
    <t>53.1255920496187, 18.018902531542</t>
  </si>
  <si>
    <t>50.322389, 18.946548</t>
  </si>
  <si>
    <t>50.320287, 19.104923</t>
  </si>
  <si>
    <t>50.837474, 19.117731</t>
  </si>
  <si>
    <t>54.185759, 19.406711</t>
  </si>
  <si>
    <t>54.3818381103262, 18.599991058277</t>
  </si>
  <si>
    <t>54.394903, 18.581796</t>
  </si>
  <si>
    <t>54.35045, 18.643638</t>
  </si>
  <si>
    <t>54.371943, 18.520818</t>
  </si>
  <si>
    <t>54.5034641611898, 18.5323495545553</t>
  </si>
  <si>
    <t>54.537637, 18.453206</t>
  </si>
  <si>
    <t>51.645629, 16.09451</t>
  </si>
  <si>
    <t>52.739488, 15.19711</t>
  </si>
  <si>
    <t>52.78421, 18.241317</t>
  </si>
  <si>
    <t>51.767109, 18.061589</t>
  </si>
  <si>
    <t>50.2433094, 19.0341734844671</t>
  </si>
  <si>
    <t>50.2713829453718, 19.0046602077642</t>
  </si>
  <si>
    <t>50.223775, 18.987653</t>
  </si>
  <si>
    <t>50.8887180464208, 20.6684825946836</t>
  </si>
  <si>
    <t>52.2271898991696, 18.241653781076</t>
  </si>
  <si>
    <t>54.1761186238624, 16.2004817094001</t>
  </si>
  <si>
    <t>50.0653614826857, 19.9962716110945</t>
  </si>
  <si>
    <t>50.0666531184502, 19.9450995864745</t>
  </si>
  <si>
    <t>50.0928447174919, 19.8984157571166</t>
  </si>
  <si>
    <t>50.01431200819753, 19.92683128518301</t>
  </si>
  <si>
    <t>49.676933, 21.776786</t>
  </si>
  <si>
    <t>52.232888, 19.366601</t>
  </si>
  <si>
    <t>51.184465, 16.170742</t>
  </si>
  <si>
    <t>51.393836, 16.205895</t>
  </si>
  <si>
    <t>51.231607, 22.616736</t>
  </si>
  <si>
    <t>51.23906, 22.5242</t>
  </si>
  <si>
    <t>51.759304, 19.464423</t>
  </si>
  <si>
    <t>51.793051, 19.509535</t>
  </si>
  <si>
    <t>51.7783587940815, 19.4486850492043</t>
  </si>
  <si>
    <t>51.7034100493716, 19.4171538507733</t>
  </si>
  <si>
    <t>49.6356767365798, 20.6924286499254</t>
  </si>
  <si>
    <t>53.751905, 20.483832</t>
  </si>
  <si>
    <t>50.674127, 17.947701</t>
  </si>
  <si>
    <t>53.074385, 21.577067</t>
  </si>
  <si>
    <t>51.412143, 19.667225</t>
  </si>
  <si>
    <t>52.537657, 19.751858</t>
  </si>
  <si>
    <t>52.4361014095145, 16.9181459703708</t>
  </si>
  <si>
    <t>52.410899, 16.861506</t>
  </si>
  <si>
    <t>52.401544, 16.913396</t>
  </si>
  <si>
    <t>52.3840687350091, 16.9930486462854</t>
  </si>
  <si>
    <t>51.3813385775698, 21.1701982461964</t>
  </si>
  <si>
    <t>50.0949199452523, 18.5622919792148</t>
  </si>
  <si>
    <t>50.0209867357012, 22.0170247229481</t>
  </si>
  <si>
    <t>52.15282, 22.299701</t>
  </si>
  <si>
    <t>54.454414, 16.990033</t>
  </si>
  <si>
    <t>53.42748422, 14.55170527</t>
  </si>
  <si>
    <t>53.384371, 14.667828</t>
  </si>
  <si>
    <t>53.410945, 14.522228</t>
  </si>
  <si>
    <t>50.0413193721854, 21.0030983920938</t>
  </si>
  <si>
    <t>53.0239478558458, 18.6377491392797</t>
  </si>
  <si>
    <t>50.0974541582273, 19.0069090292664</t>
  </si>
  <si>
    <t>50.766465, 16.264361</t>
  </si>
  <si>
    <t>52.257459, 20.984508</t>
  </si>
  <si>
    <t>52.212836, 20.955435</t>
  </si>
  <si>
    <t>52.1708856627496, 20.9327402671569</t>
  </si>
  <si>
    <t>52.306518, 21.087216</t>
  </si>
  <si>
    <t>52.3005375940174, 21.0565468758698</t>
  </si>
  <si>
    <t>52.239931, 20.906419</t>
  </si>
  <si>
    <t>52.1360367564572, 20.8911752226106</t>
  </si>
  <si>
    <t>52.082426, 21.032675</t>
  </si>
  <si>
    <t>52.233703, 21.10254</t>
  </si>
  <si>
    <t>52.294032, 20.929469</t>
  </si>
  <si>
    <t>52.229933, 21.00212</t>
  </si>
  <si>
    <t>51.053188, 16.969184</t>
  </si>
  <si>
    <t>51.108501, 17.040385</t>
  </si>
  <si>
    <t>51.1127565475417, 17.0605943348137</t>
  </si>
  <si>
    <t>51.1174637422245, 16.9883300060619</t>
  </si>
  <si>
    <t>51.09678, 17.034156</t>
  </si>
  <si>
    <t>50.3178238601365, 18.7546089096982</t>
  </si>
  <si>
    <t>50.7259720793905, 23.2610686253743</t>
  </si>
  <si>
    <t>51.93568, 15.511186</t>
  </si>
  <si>
    <t>50.034452, 18.681359</t>
  </si>
  <si>
    <t>Salony prasowe</t>
  </si>
  <si>
    <t>53.136995, 18.115657</t>
  </si>
  <si>
    <t>53.11712196, 18.03549156</t>
  </si>
  <si>
    <t>50.346282, 18.849932</t>
  </si>
  <si>
    <t>54.402766, 18.58811</t>
  </si>
  <si>
    <t>54.321925, 18.54932</t>
  </si>
  <si>
    <t>54.425996, 18.491186</t>
  </si>
  <si>
    <t>54.47445, 18.552111</t>
  </si>
  <si>
    <t>54.502611, 18.532242</t>
  </si>
  <si>
    <t>50.31178768, 18.62912889</t>
  </si>
  <si>
    <t>50.256487, 18.65662</t>
  </si>
  <si>
    <t>50.26824505, 19.06147702</t>
  </si>
  <si>
    <t>50.25915574, 19.01721871</t>
  </si>
  <si>
    <t>50.259649, 19.018284</t>
  </si>
  <si>
    <t>50.256472, 19.015543</t>
  </si>
  <si>
    <t>54.206937, 16.185784</t>
  </si>
  <si>
    <t>50.087347, 19.981716</t>
  </si>
  <si>
    <t>50.063918, 19.99994</t>
  </si>
  <si>
    <t>50.08035877, 19.972996</t>
  </si>
  <si>
    <t>50.054826, 19.955151</t>
  </si>
  <si>
    <t>51.750031, 19.440915</t>
  </si>
  <si>
    <t>51.75971531, 19.46457357</t>
  </si>
  <si>
    <t>51.795448, 19.512374</t>
  </si>
  <si>
    <t>51.77949, 19.444065</t>
  </si>
  <si>
    <t>51.80481317, 19.3788451</t>
  </si>
  <si>
    <t>52.402452, 16.911792</t>
  </si>
  <si>
    <t>52.440727, 16.919515</t>
  </si>
  <si>
    <t>52.405393, 16.890232</t>
  </si>
  <si>
    <t>51.38133858, 21.17019825</t>
  </si>
  <si>
    <t>50.095479, 18.527192</t>
  </si>
  <si>
    <t>53.426607, 14.542532</t>
  </si>
  <si>
    <t>53.4279098, 14.4842768</t>
  </si>
  <si>
    <t>53.772513, 15.77329</t>
  </si>
  <si>
    <t>52.257577, 20.984561</t>
  </si>
  <si>
    <t>52.22899, 21.003161</t>
  </si>
  <si>
    <t>52.161902, 21.027638</t>
  </si>
  <si>
    <t>52.131603, 21.065092</t>
  </si>
  <si>
    <t>52.1903991, 21.01631952</t>
  </si>
  <si>
    <t>52.2650603378477, 20.9299145448964</t>
  </si>
  <si>
    <t>52.180919, 21.02319</t>
  </si>
  <si>
    <t>52.21687988, 21.01524906</t>
  </si>
  <si>
    <t>52.233048, 20.997463</t>
  </si>
  <si>
    <t>52.23325911, 20.99939325</t>
  </si>
  <si>
    <t>52.232433, 21.09585</t>
  </si>
  <si>
    <t>52.242364, 20.931468</t>
  </si>
  <si>
    <t>52.235275, 21.119472</t>
  </si>
  <si>
    <t>52.25289805, 21.05107383</t>
  </si>
  <si>
    <t>52.222227, 21.092634</t>
  </si>
  <si>
    <t>52.305981, 21.087033</t>
  </si>
  <si>
    <t>52.181313, 21.023293</t>
  </si>
  <si>
    <t>52.212805, 21.019791</t>
  </si>
  <si>
    <t>52.14119173, 21.02558641</t>
  </si>
  <si>
    <t>52.095814, 21.022756</t>
  </si>
  <si>
    <t>52.198371, 21.01293</t>
  </si>
  <si>
    <t>52.179724, 21.004355</t>
  </si>
  <si>
    <t>51.10907567, 17.0410844</t>
  </si>
  <si>
    <t>51.04501604, 16.95408038</t>
  </si>
  <si>
    <t>51.106137, 16.947012</t>
  </si>
  <si>
    <t>51.14116051, 17.08810531</t>
  </si>
  <si>
    <t>51.11904, 16.989021</t>
  </si>
  <si>
    <t>51.12245419, 16.9897571</t>
  </si>
  <si>
    <t>51.103934, 17.030816</t>
  </si>
  <si>
    <t>53.137931, 23.120772</t>
  </si>
  <si>
    <t>53.144229, 23.202178</t>
  </si>
  <si>
    <t>53.123839, 23.14882</t>
  </si>
  <si>
    <t>53.120077, 23.174999</t>
  </si>
  <si>
    <t>53.125836, 18.020774</t>
  </si>
  <si>
    <t>50.321408, 19.103813</t>
  </si>
  <si>
    <t>50.8350932, 19.1148152</t>
  </si>
  <si>
    <t>50.783678, 19.141868</t>
  </si>
  <si>
    <t>50.817698, 19.117749</t>
  </si>
  <si>
    <t>54.15381, 19.41224</t>
  </si>
  <si>
    <t>54.508357, 18.537294</t>
  </si>
  <si>
    <t>54.484936, 18.546254</t>
  </si>
  <si>
    <t>54.571427, 18.387373</t>
  </si>
  <si>
    <t>54.543733, 18.452671</t>
  </si>
  <si>
    <t>50.299795, 18.675224</t>
  </si>
  <si>
    <t>50.294509, 18.671805</t>
  </si>
  <si>
    <t>50.288813, 18.662227</t>
  </si>
  <si>
    <t>50.273325, 18.701556</t>
  </si>
  <si>
    <t>50.268851, 18.712019</t>
  </si>
  <si>
    <t>50.275518, 19.023176</t>
  </si>
  <si>
    <t>50.27175, 18.991679</t>
  </si>
  <si>
    <t>50.251362, 19.00547</t>
  </si>
  <si>
    <t>50.257361, 19.014096</t>
  </si>
  <si>
    <t>50.258467, 19.011311</t>
  </si>
  <si>
    <t>50.272247, 19.009023</t>
  </si>
  <si>
    <t>50.893426, 20.6534859</t>
  </si>
  <si>
    <t>50.868935, 20.619672</t>
  </si>
  <si>
    <t>51.830819, 16.59689</t>
  </si>
  <si>
    <t>53.756171, 20.487217</t>
  </si>
  <si>
    <t>53.77827146484651, 20.481004997029974</t>
  </si>
  <si>
    <t>53.76254042957608, 20.50156468531233</t>
  </si>
  <si>
    <t>51.405267, 21.156814</t>
  </si>
  <si>
    <t>51.405537, 21.151213</t>
  </si>
  <si>
    <t>51.379204, 21.129122</t>
  </si>
  <si>
    <t>50.026469, 21.976199</t>
  </si>
  <si>
    <t>50.041948947299474, 21.998826874431323</t>
  </si>
  <si>
    <t>50.027984, 22.017617</t>
  </si>
  <si>
    <t>50.026548, 22.016412</t>
  </si>
  <si>
    <t>50.020666, 21.994969</t>
  </si>
  <si>
    <t>53.427738, 14.531219</t>
  </si>
  <si>
    <t>53.428883, 14.551882</t>
  </si>
  <si>
    <t>53.382769, 14.660977</t>
  </si>
  <si>
    <t>54.091624, 18.778194</t>
  </si>
  <si>
    <t>53.01171, 18.604325</t>
  </si>
  <si>
    <t>51.076975, 17.052229</t>
  </si>
  <si>
    <t>51.084076, 17.025595</t>
  </si>
  <si>
    <t>50.305147, 18.732205</t>
  </si>
  <si>
    <t>Warszawa | Marriott | Ekran lewy i prawy</t>
  </si>
  <si>
    <t>Warszawa | Marriott | Ekran lewy lub prawy</t>
  </si>
  <si>
    <t>ul. Towarowa / Srebrna - kierunek Rondo Daszyńskiego</t>
  </si>
  <si>
    <t>LOK1543</t>
  </si>
  <si>
    <t>LOK3080</t>
  </si>
  <si>
    <t>LOK3135</t>
  </si>
  <si>
    <t>ul. Powsińska 12</t>
  </si>
  <si>
    <t>Sadyba</t>
  </si>
  <si>
    <t>52.1803091, 21.071367</t>
  </si>
  <si>
    <t>niedziele/święta</t>
  </si>
  <si>
    <t>al. Wilanowska 335A / Puławska</t>
  </si>
  <si>
    <t>Virgin | Lotnisko</t>
  </si>
  <si>
    <t>Discover | Lotnisko</t>
  </si>
  <si>
    <t>Relay | Lotnisko</t>
  </si>
  <si>
    <t>1-Minute | Lotnisko</t>
  </si>
  <si>
    <t>42"</t>
  </si>
  <si>
    <t>Inmedio | Wolnostojący</t>
  </si>
  <si>
    <t>81201</t>
  </si>
  <si>
    <t>Inmedio | CH - wewnątrz</t>
  </si>
  <si>
    <t>81114</t>
  </si>
  <si>
    <t>Relay | Dworzec</t>
  </si>
  <si>
    <t>83302</t>
  </si>
  <si>
    <t>31147</t>
  </si>
  <si>
    <t>31157</t>
  </si>
  <si>
    <t>11150</t>
  </si>
  <si>
    <t>1-Minute | Dworzec Główny</t>
  </si>
  <si>
    <t>14303</t>
  </si>
  <si>
    <t>21147</t>
  </si>
  <si>
    <t>21158</t>
  </si>
  <si>
    <t>21138</t>
  </si>
  <si>
    <t>21112</t>
  </si>
  <si>
    <t>21149</t>
  </si>
  <si>
    <t>21111</t>
  </si>
  <si>
    <t>Relay | Dworzec Główny</t>
  </si>
  <si>
    <t>23304</t>
  </si>
  <si>
    <t>1-Minute Smacznego | Dworzec Główny</t>
  </si>
  <si>
    <t>24301</t>
  </si>
  <si>
    <t>Inmedio Cafe | Wolnostojący</t>
  </si>
  <si>
    <t>42812</t>
  </si>
  <si>
    <t>41186</t>
  </si>
  <si>
    <t>41108</t>
  </si>
  <si>
    <t>Inmedio Trendy | Wolnostojący</t>
  </si>
  <si>
    <t>11210</t>
  </si>
  <si>
    <t>81120</t>
  </si>
  <si>
    <t>41163</t>
  </si>
  <si>
    <t>81107</t>
  </si>
  <si>
    <t>32803</t>
  </si>
  <si>
    <t>71202</t>
  </si>
  <si>
    <t>43301</t>
  </si>
  <si>
    <t>48133</t>
  </si>
  <si>
    <t>41102</t>
  </si>
  <si>
    <t>41195</t>
  </si>
  <si>
    <t>51209</t>
  </si>
  <si>
    <t>71154</t>
  </si>
  <si>
    <t>54304</t>
  </si>
  <si>
    <t>54302</t>
  </si>
  <si>
    <t>1-Minute | Wolnostojący</t>
  </si>
  <si>
    <t>54903</t>
  </si>
  <si>
    <t>51143</t>
  </si>
  <si>
    <t>51112</t>
  </si>
  <si>
    <t>51137</t>
  </si>
  <si>
    <t>51110</t>
  </si>
  <si>
    <t>1-Minute Smacznego | Wolnostojący</t>
  </si>
  <si>
    <t>54801</t>
  </si>
  <si>
    <t>51103</t>
  </si>
  <si>
    <t>51104</t>
  </si>
  <si>
    <t>Virgin | Dworzec Główny</t>
  </si>
  <si>
    <t>57301</t>
  </si>
  <si>
    <t>52801</t>
  </si>
  <si>
    <t>51127</t>
  </si>
  <si>
    <t>44305</t>
  </si>
  <si>
    <t>43323</t>
  </si>
  <si>
    <t>41105</t>
  </si>
  <si>
    <t>41189</t>
  </si>
  <si>
    <t>61152</t>
  </si>
  <si>
    <t>61134</t>
  </si>
  <si>
    <t>81208</t>
  </si>
  <si>
    <t>21155</t>
  </si>
  <si>
    <t>71130</t>
  </si>
  <si>
    <t>43307</t>
  </si>
  <si>
    <t>71125</t>
  </si>
  <si>
    <t>41185</t>
  </si>
  <si>
    <t>11131</t>
  </si>
  <si>
    <t>11165</t>
  </si>
  <si>
    <t>11203</t>
  </si>
  <si>
    <t>11167</t>
  </si>
  <si>
    <t>Hubiz | Dworzec Główny | CH - bezpośrednie sąsiedztwo</t>
  </si>
  <si>
    <t>44302</t>
  </si>
  <si>
    <t>43302</t>
  </si>
  <si>
    <t>41177</t>
  </si>
  <si>
    <t>48131</t>
  </si>
  <si>
    <t>Relay | Wolnostojący</t>
  </si>
  <si>
    <t>73401</t>
  </si>
  <si>
    <t>41199</t>
  </si>
  <si>
    <t>Inmedio Trendy | CH - wewnątrz</t>
  </si>
  <si>
    <t>41206</t>
  </si>
  <si>
    <t>11155</t>
  </si>
  <si>
    <t>61127</t>
  </si>
  <si>
    <t>Inmedio Cafe | Szpital</t>
  </si>
  <si>
    <t>62801</t>
  </si>
  <si>
    <t>62803</t>
  </si>
  <si>
    <t>61161</t>
  </si>
  <si>
    <t>71121</t>
  </si>
  <si>
    <t>41122</t>
  </si>
  <si>
    <t>Relay | CH - wewnątrz</t>
  </si>
  <si>
    <t>43319</t>
  </si>
  <si>
    <t>Relay | Dworzec Główny | CH - bezpośrednie sąsiedztwo</t>
  </si>
  <si>
    <t>73301</t>
  </si>
  <si>
    <t>1-Minute Smacznego | CH - wewnątrz</t>
  </si>
  <si>
    <t>74302</t>
  </si>
  <si>
    <t>Discover | Dworzec Główny</t>
  </si>
  <si>
    <t>77301</t>
  </si>
  <si>
    <t>41124</t>
  </si>
  <si>
    <t>42102</t>
  </si>
  <si>
    <t>71161</t>
  </si>
  <si>
    <t>41134</t>
  </si>
  <si>
    <t>41153</t>
  </si>
  <si>
    <t>11212</t>
  </si>
  <si>
    <t>31258</t>
  </si>
  <si>
    <t>12801</t>
  </si>
  <si>
    <t>11120</t>
  </si>
  <si>
    <t>11136</t>
  </si>
  <si>
    <t>11211</t>
  </si>
  <si>
    <t>33312</t>
  </si>
  <si>
    <t>81209</t>
  </si>
  <si>
    <t>31155</t>
  </si>
  <si>
    <t>31186</t>
  </si>
  <si>
    <t>21105</t>
  </si>
  <si>
    <t>21113</t>
  </si>
  <si>
    <t>21164</t>
  </si>
  <si>
    <t>1-Minute | CH - wewnątrz</t>
  </si>
  <si>
    <t>24901</t>
  </si>
  <si>
    <t>31125</t>
  </si>
  <si>
    <t>51134</t>
  </si>
  <si>
    <t>62104</t>
  </si>
  <si>
    <t>51210</t>
  </si>
  <si>
    <t>71140</t>
  </si>
  <si>
    <t>48132</t>
  </si>
  <si>
    <t>31138</t>
  </si>
  <si>
    <t>31149</t>
  </si>
  <si>
    <t>81115</t>
  </si>
  <si>
    <t>41135</t>
  </si>
  <si>
    <t>41172</t>
  </si>
  <si>
    <t>41142</t>
  </si>
  <si>
    <t>81117</t>
  </si>
  <si>
    <t>11128</t>
  </si>
  <si>
    <t>31264</t>
  </si>
  <si>
    <t>38128</t>
  </si>
  <si>
    <t>21128</t>
  </si>
  <si>
    <t>31255</t>
  </si>
  <si>
    <t>31187</t>
  </si>
  <si>
    <t>38104</t>
  </si>
  <si>
    <t>41126</t>
  </si>
  <si>
    <t>21154</t>
  </si>
  <si>
    <t>31114</t>
  </si>
  <si>
    <t>31110</t>
  </si>
  <si>
    <t>31256</t>
  </si>
  <si>
    <t>63312</t>
  </si>
  <si>
    <t>61201</t>
  </si>
  <si>
    <t>61150</t>
  </si>
  <si>
    <t>Relay | Dworzec Garbary</t>
  </si>
  <si>
    <t>63313</t>
  </si>
  <si>
    <t>Relay | Przejście podziemne</t>
  </si>
  <si>
    <t>63201</t>
  </si>
  <si>
    <t>51208</t>
  </si>
  <si>
    <t>36202</t>
  </si>
  <si>
    <t>38105</t>
  </si>
  <si>
    <t>31144</t>
  </si>
  <si>
    <t>41166</t>
  </si>
  <si>
    <t>42105</t>
  </si>
  <si>
    <t>81134</t>
  </si>
  <si>
    <t>81106</t>
  </si>
  <si>
    <t>31111</t>
  </si>
  <si>
    <t>21148</t>
  </si>
  <si>
    <t>41191</t>
  </si>
  <si>
    <t>41182</t>
  </si>
  <si>
    <t>51131</t>
  </si>
  <si>
    <t>41123</t>
  </si>
  <si>
    <t>81124</t>
  </si>
  <si>
    <t>81129</t>
  </si>
  <si>
    <t>41109</t>
  </si>
  <si>
    <t>21173</t>
  </si>
  <si>
    <t>43324</t>
  </si>
  <si>
    <t>71159</t>
  </si>
  <si>
    <t>21117</t>
  </si>
  <si>
    <t>41193</t>
  </si>
  <si>
    <t>41156</t>
  </si>
  <si>
    <t>51132</t>
  </si>
  <si>
    <t>61144</t>
  </si>
  <si>
    <t>61191</t>
  </si>
  <si>
    <t>61118</t>
  </si>
  <si>
    <t>61115</t>
  </si>
  <si>
    <t>61128</t>
  </si>
  <si>
    <t>81207</t>
  </si>
  <si>
    <t>11209</t>
  </si>
  <si>
    <t>11118</t>
  </si>
  <si>
    <t>71204</t>
  </si>
  <si>
    <t>Inmedio | CH - bezpośrednie sąsiedztwo</t>
  </si>
  <si>
    <t>61181</t>
  </si>
  <si>
    <t>21141</t>
  </si>
  <si>
    <t>81127</t>
  </si>
  <si>
    <t>21166</t>
  </si>
  <si>
    <t>24304</t>
  </si>
  <si>
    <t>21110</t>
  </si>
  <si>
    <t>21133</t>
  </si>
  <si>
    <t>21114</t>
  </si>
  <si>
    <t>11151</t>
  </si>
  <si>
    <t>11112</t>
  </si>
  <si>
    <t>11119</t>
  </si>
  <si>
    <t>31234</t>
  </si>
  <si>
    <t>Relay | Dworzec  Zachodni</t>
  </si>
  <si>
    <t>33326</t>
  </si>
  <si>
    <t>33402</t>
  </si>
  <si>
    <t>Relay | Dworzec Centralny | CH - bezpośrednie sąsiedztwo</t>
  </si>
  <si>
    <t>33323</t>
  </si>
  <si>
    <t>1-Minute | Dworzec Centralny | CH - bezpośrednie sąsiedztwo</t>
  </si>
  <si>
    <t>34307</t>
  </si>
  <si>
    <t>1-Minute Smacznego | Dworzec Centralny | CH - bezpośrednie sąsiedztwo</t>
  </si>
  <si>
    <t>34304</t>
  </si>
  <si>
    <t>33311</t>
  </si>
  <si>
    <t>Discover | Dworzec Centralny | CH - bezpośrednie sąsiedztwo</t>
  </si>
  <si>
    <t>37301</t>
  </si>
  <si>
    <t>1-Minute | Biurowiec LIM |CH - bezpośrednie sąsiedztwo</t>
  </si>
  <si>
    <t>34904</t>
  </si>
  <si>
    <t>31235</t>
  </si>
  <si>
    <t>31907</t>
  </si>
  <si>
    <t>Relay | Metro Rondo ONZ</t>
  </si>
  <si>
    <t>33103</t>
  </si>
  <si>
    <t>31184</t>
  </si>
  <si>
    <t>36201</t>
  </si>
  <si>
    <t>31135</t>
  </si>
  <si>
    <t>31237</t>
  </si>
  <si>
    <t>31242</t>
  </si>
  <si>
    <t>32104</t>
  </si>
  <si>
    <t>36203</t>
  </si>
  <si>
    <t>31259</t>
  </si>
  <si>
    <t>31188</t>
  </si>
  <si>
    <t>31260</t>
  </si>
  <si>
    <t>31225</t>
  </si>
  <si>
    <t>31265</t>
  </si>
  <si>
    <t>32103</t>
  </si>
  <si>
    <t>38159</t>
  </si>
  <si>
    <t>31175</t>
  </si>
  <si>
    <t>31104</t>
  </si>
  <si>
    <t>38109</t>
  </si>
  <si>
    <t>31226</t>
  </si>
  <si>
    <t>31230</t>
  </si>
  <si>
    <t>31244</t>
  </si>
  <si>
    <t>31193</t>
  </si>
  <si>
    <t>31210</t>
  </si>
  <si>
    <t>31233</t>
  </si>
  <si>
    <t>Inmedio | Biurowiec</t>
  </si>
  <si>
    <t>31909</t>
  </si>
  <si>
    <t>31914</t>
  </si>
  <si>
    <t>31227</t>
  </si>
  <si>
    <t>31261</t>
  </si>
  <si>
    <t>31246</t>
  </si>
  <si>
    <t>31228</t>
  </si>
  <si>
    <t>31262</t>
  </si>
  <si>
    <t>31254</t>
  </si>
  <si>
    <t>31240</t>
  </si>
  <si>
    <t>31232</t>
  </si>
  <si>
    <t>31243</t>
  </si>
  <si>
    <t>41144</t>
  </si>
  <si>
    <t>11134</t>
  </si>
  <si>
    <t>11152</t>
  </si>
  <si>
    <t>11169</t>
  </si>
  <si>
    <t>11103</t>
  </si>
  <si>
    <t>13309</t>
  </si>
  <si>
    <t>11147</t>
  </si>
  <si>
    <t>11122</t>
  </si>
  <si>
    <t>11207</t>
  </si>
  <si>
    <t>41128</t>
  </si>
  <si>
    <t>41104</t>
  </si>
  <si>
    <t>81210</t>
  </si>
  <si>
    <t>11125</t>
  </si>
  <si>
    <t>11106</t>
  </si>
  <si>
    <t>31257</t>
  </si>
  <si>
    <t>Hubiz | CH - wewnątrz</t>
  </si>
  <si>
    <t>Relay | Metro Ursynów</t>
  </si>
  <si>
    <t>Hubiz | Metro Kabaty</t>
  </si>
  <si>
    <t>Hubiz | Przejście podziemne</t>
  </si>
  <si>
    <t>Hubiz | Metro Wilanowska</t>
  </si>
  <si>
    <t>Hubiz | Wolnostojący</t>
  </si>
  <si>
    <t>Hubiz | Metro Rondo ONZ</t>
  </si>
  <si>
    <t>Inmedio | Metro Rondo ONZ</t>
  </si>
  <si>
    <t>Hubiz | Dworzec Wschodni</t>
  </si>
  <si>
    <t>LOK1541</t>
  </si>
  <si>
    <t>ul. Ostrobramska 75c</t>
  </si>
  <si>
    <t>Atrium Promenada</t>
  </si>
  <si>
    <t>52.231791, 21.10581</t>
  </si>
  <si>
    <t>1-Minute | Metro Racławica</t>
  </si>
  <si>
    <t>Status</t>
  </si>
  <si>
    <t>Lp</t>
  </si>
  <si>
    <t>Region</t>
  </si>
  <si>
    <t>Numer</t>
  </si>
  <si>
    <t>Strona</t>
  </si>
  <si>
    <t>Dostawca</t>
  </si>
  <si>
    <t>Format</t>
  </si>
  <si>
    <t>Oświetlenie</t>
  </si>
  <si>
    <t>Cena</t>
  </si>
  <si>
    <t>Uwagi 1</t>
  </si>
  <si>
    <t>Uwagi 2</t>
  </si>
  <si>
    <t>Uwagi 3</t>
  </si>
  <si>
    <t>X</t>
  </si>
  <si>
    <t>Y</t>
  </si>
  <si>
    <t>Layout</t>
  </si>
  <si>
    <t>Czas ekspozycji</t>
  </si>
  <si>
    <t>Miesiąc</t>
  </si>
  <si>
    <t>Rok</t>
  </si>
  <si>
    <t>Selekcja</t>
  </si>
  <si>
    <t>Polsat Media</t>
  </si>
  <si>
    <t>21.003189</t>
  </si>
  <si>
    <t>52.227641</t>
  </si>
  <si>
    <t>21.003141</t>
  </si>
  <si>
    <t>52.227578</t>
  </si>
  <si>
    <t>21.020269</t>
  </si>
  <si>
    <t>52.2123</t>
  </si>
  <si>
    <t>21.051246</t>
  </si>
  <si>
    <t>52.252295</t>
  </si>
  <si>
    <t>19.018191459</t>
  </si>
  <si>
    <t>50.258462661</t>
  </si>
  <si>
    <t>16.9118141182676</t>
  </si>
  <si>
    <t>52.4028718322437</t>
  </si>
  <si>
    <t>14.553435</t>
  </si>
  <si>
    <t>53.437967</t>
  </si>
  <si>
    <t>20.91826</t>
  </si>
  <si>
    <t>52.190191</t>
  </si>
  <si>
    <t>20.898077</t>
  </si>
  <si>
    <t>52.131562</t>
  </si>
  <si>
    <t>21.047804</t>
  </si>
  <si>
    <t>52.212159</t>
  </si>
  <si>
    <t>21.047645</t>
  </si>
  <si>
    <t>52.212229</t>
  </si>
  <si>
    <t>21.019113</t>
  </si>
  <si>
    <t>52.143119</t>
  </si>
  <si>
    <t>20.952774</t>
  </si>
  <si>
    <t>52.227384</t>
  </si>
  <si>
    <t>21.135671</t>
  </si>
  <si>
    <t>52.241341</t>
  </si>
  <si>
    <t>21.039258</t>
  </si>
  <si>
    <t>52.268844</t>
  </si>
  <si>
    <t>21.020501</t>
  </si>
  <si>
    <t>52.086846</t>
  </si>
  <si>
    <t>21.017836</t>
  </si>
  <si>
    <t>52.117421</t>
  </si>
  <si>
    <t>21.017827</t>
  </si>
  <si>
    <t>52.117478</t>
  </si>
  <si>
    <t>21.018319</t>
  </si>
  <si>
    <t>52.132592</t>
  </si>
  <si>
    <t>20.93187067</t>
  </si>
  <si>
    <t>52.2233668</t>
  </si>
  <si>
    <t>20.9322264</t>
  </si>
  <si>
    <t>52.223408</t>
  </si>
  <si>
    <t>17.014478</t>
  </si>
  <si>
    <t>51.121124</t>
  </si>
  <si>
    <t>17.026381</t>
  </si>
  <si>
    <t>51.101223</t>
  </si>
  <si>
    <t>51.780293</t>
  </si>
  <si>
    <t>21.000721</t>
  </si>
  <si>
    <t>52.228119</t>
  </si>
  <si>
    <t>20.90478</t>
  </si>
  <si>
    <t>52.185705</t>
  </si>
  <si>
    <t>20.959078</t>
  </si>
  <si>
    <t>52.19036</t>
  </si>
  <si>
    <t>21.027923</t>
  </si>
  <si>
    <t>52.178105</t>
  </si>
  <si>
    <t>21.027777</t>
  </si>
  <si>
    <t>52.178134</t>
  </si>
  <si>
    <t>21.023037</t>
  </si>
  <si>
    <t>52.178979</t>
  </si>
  <si>
    <t>21.095881</t>
  </si>
  <si>
    <t>52.232502</t>
  </si>
  <si>
    <t>21.01273</t>
  </si>
  <si>
    <t>52.278387</t>
  </si>
  <si>
    <t>20.948369</t>
  </si>
  <si>
    <t>52.192514</t>
  </si>
  <si>
    <t>20.880333</t>
  </si>
  <si>
    <t>52.216717</t>
  </si>
  <si>
    <t>20.880429</t>
  </si>
  <si>
    <t>52.21672</t>
  </si>
  <si>
    <t>21.018253</t>
  </si>
  <si>
    <t>52.142708</t>
  </si>
  <si>
    <t>21.000902</t>
  </si>
  <si>
    <t>52.196087</t>
  </si>
  <si>
    <t>20.987674</t>
  </si>
  <si>
    <t>52.227281</t>
  </si>
  <si>
    <t>52.23428</t>
  </si>
  <si>
    <t>52.230617</t>
  </si>
  <si>
    <t>52.227394</t>
  </si>
  <si>
    <t>52.227745</t>
  </si>
  <si>
    <t>52.1803091</t>
  </si>
  <si>
    <t>52.227633</t>
  </si>
  <si>
    <t>21.003253</t>
  </si>
  <si>
    <t>52.22883</t>
  </si>
  <si>
    <t>21.007006</t>
  </si>
  <si>
    <t>52.22937</t>
  </si>
  <si>
    <t>19.946741</t>
  </si>
  <si>
    <t>50.068488</t>
  </si>
  <si>
    <t>54.521301</t>
  </si>
  <si>
    <t>50.259155737289</t>
  </si>
  <si>
    <t>51.769316</t>
  </si>
  <si>
    <t>51.762806</t>
  </si>
  <si>
    <t>54.440916</t>
  </si>
  <si>
    <t>50.279022</t>
  </si>
  <si>
    <t>53.4191395077288</t>
  </si>
  <si>
    <t>52.221019</t>
  </si>
  <si>
    <t>51.098729</t>
  </si>
  <si>
    <t>50.305477</t>
  </si>
  <si>
    <t>49.829711</t>
  </si>
  <si>
    <t>53.134792</t>
  </si>
  <si>
    <t>50.808463</t>
  </si>
  <si>
    <t>54.151113</t>
  </si>
  <si>
    <t>51.231567</t>
  </si>
  <si>
    <t>54.035809</t>
  </si>
  <si>
    <t>50.662287</t>
  </si>
  <si>
    <t>49.783408</t>
  </si>
  <si>
    <t>50.005858310622</t>
  </si>
  <si>
    <t>53.000186</t>
  </si>
  <si>
    <t>50.481189</t>
  </si>
  <si>
    <t>18.476247</t>
  </si>
  <si>
    <t>54.380678</t>
  </si>
  <si>
    <t>19.800287</t>
  </si>
  <si>
    <t>50.072091</t>
  </si>
  <si>
    <t>16.837243</t>
  </si>
  <si>
    <t>52.414431</t>
  </si>
  <si>
    <t>14.894704</t>
  </si>
  <si>
    <t>53.593647</t>
  </si>
  <si>
    <t>16.880348</t>
  </si>
  <si>
    <t>51.109488</t>
  </si>
  <si>
    <t>23.15727</t>
  </si>
  <si>
    <t>53.1361194</t>
  </si>
  <si>
    <t>23.1175088</t>
  </si>
  <si>
    <t>53.1355964</t>
  </si>
  <si>
    <t>23.13537</t>
  </si>
  <si>
    <t>53.1341</t>
  </si>
  <si>
    <t>23.0975717</t>
  </si>
  <si>
    <t>53.1598217</t>
  </si>
  <si>
    <t>23.098551</t>
  </si>
  <si>
    <t>53.124472</t>
  </si>
  <si>
    <t>15.5666613579</t>
  </si>
  <si>
    <t>51.2706384655</t>
  </si>
  <si>
    <t>17.4706362</t>
  </si>
  <si>
    <t>50.853302</t>
  </si>
  <si>
    <t>18.01798971934679</t>
  </si>
  <si>
    <t>53.12481447591237</t>
  </si>
  <si>
    <t>17.984881456435286</t>
  </si>
  <si>
    <t>53.124350660106124</t>
  </si>
  <si>
    <t>18.039822</t>
  </si>
  <si>
    <t>53.1071219</t>
  </si>
  <si>
    <t>18.1153829</t>
  </si>
  <si>
    <t>53.1369352</t>
  </si>
  <si>
    <t>18.1570780275</t>
  </si>
  <si>
    <t>53.1532561239</t>
  </si>
  <si>
    <t>18.035237789154</t>
  </si>
  <si>
    <t>53.11758501626</t>
  </si>
  <si>
    <t>17.992220789129</t>
  </si>
  <si>
    <t>53.134832109669</t>
  </si>
  <si>
    <t>17.992065221006</t>
  </si>
  <si>
    <t>53.134799926692</t>
  </si>
  <si>
    <t>18.7006401</t>
  </si>
  <si>
    <t>50.0447236</t>
  </si>
  <si>
    <t>18.919214942711232</t>
  </si>
  <si>
    <t>50.3476974028565</t>
  </si>
  <si>
    <t>18.8914454</t>
  </si>
  <si>
    <t>50.3796831</t>
  </si>
  <si>
    <t>15.823096</t>
  </si>
  <si>
    <t>51.727524</t>
  </si>
  <si>
    <t>23.4740889075</t>
  </si>
  <si>
    <t>51.119882732</t>
  </si>
  <si>
    <t>18.958385789406</t>
  </si>
  <si>
    <t>50.287157049543</t>
  </si>
  <si>
    <t>20.606564574711953</t>
  </si>
  <si>
    <t>52.86923032712098</t>
  </si>
  <si>
    <t>20.634853</t>
  </si>
  <si>
    <t>52.883691</t>
  </si>
  <si>
    <t>19.124988</t>
  </si>
  <si>
    <t>50.8120733</t>
  </si>
  <si>
    <t>19.1200156</t>
  </si>
  <si>
    <t>50.8084082</t>
  </si>
  <si>
    <t>19.144160882265474</t>
  </si>
  <si>
    <t>50.824077186752675</t>
  </si>
  <si>
    <t>19.1106078</t>
  </si>
  <si>
    <t>50.8069814</t>
  </si>
  <si>
    <t>19.0971356</t>
  </si>
  <si>
    <t>50.8241393</t>
  </si>
  <si>
    <t>17.236737</t>
  </si>
  <si>
    <t>53.538567</t>
  </si>
  <si>
    <t>21.41287</t>
  </si>
  <si>
    <t>50.04712</t>
  </si>
  <si>
    <t>20.1684057711</t>
  </si>
  <si>
    <t>53.2371708857</t>
  </si>
  <si>
    <t>19.4171042</t>
  </si>
  <si>
    <t>54.1511389</t>
  </si>
  <si>
    <t>18.5715073</t>
  </si>
  <si>
    <t>54.402844</t>
  </si>
  <si>
    <t>18.6209207</t>
  </si>
  <si>
    <t>54.3365725</t>
  </si>
  <si>
    <t>18.618061</t>
  </si>
  <si>
    <t>54.32517</t>
  </si>
  <si>
    <t>18.592128236306863</t>
  </si>
  <si>
    <t>54.409594526278774</t>
  </si>
  <si>
    <t>18.593031</t>
  </si>
  <si>
    <t>54.352239</t>
  </si>
  <si>
    <t>18.619656</t>
  </si>
  <si>
    <t>54.3656698</t>
  </si>
  <si>
    <t>18.4914207476</t>
  </si>
  <si>
    <t>54.4277186344</t>
  </si>
  <si>
    <t>18.551867409046938</t>
  </si>
  <si>
    <t>54.4744912724364</t>
  </si>
  <si>
    <t>18.529801368768</t>
  </si>
  <si>
    <t>54.521353928086</t>
  </si>
  <si>
    <t>18.552761971951</t>
  </si>
  <si>
    <t>54.489523060785</t>
  </si>
  <si>
    <t>18.513466771692</t>
  </si>
  <si>
    <t>54.548673579312</t>
  </si>
  <si>
    <t>18.676311278396</t>
  </si>
  <si>
    <t>50.300792197089</t>
  </si>
  <si>
    <t>18.67651</t>
  </si>
  <si>
    <t>50.30061</t>
  </si>
  <si>
    <t>18.6262116</t>
  </si>
  <si>
    <t>50.3112104</t>
  </si>
  <si>
    <t>18.6566091</t>
  </si>
  <si>
    <t>50.2564661</t>
  </si>
  <si>
    <t>17.611016090959</t>
  </si>
  <si>
    <t>52.538459167421</t>
  </si>
  <si>
    <t>15.226274744208139</t>
  </si>
  <si>
    <t>52.73106414516365</t>
  </si>
  <si>
    <t>23.108193463883858</t>
  </si>
  <si>
    <t>53.08807568153393</t>
  </si>
  <si>
    <t>18.25057</t>
  </si>
  <si>
    <t>52.773255</t>
  </si>
  <si>
    <t>22.672797</t>
  </si>
  <si>
    <t>50.0106589</t>
  </si>
  <si>
    <t>22.6774951816</t>
  </si>
  <si>
    <t>50.0109417528</t>
  </si>
  <si>
    <t>21.48409</t>
  </si>
  <si>
    <t>49.75358</t>
  </si>
  <si>
    <t>19.2693170071</t>
  </si>
  <si>
    <t>50.1968025663</t>
  </si>
  <si>
    <t>15.7594917</t>
  </si>
  <si>
    <t>50.9154325</t>
  </si>
  <si>
    <t>15.762225</t>
  </si>
  <si>
    <t>50.921825</t>
  </si>
  <si>
    <t>15.7365021</t>
  </si>
  <si>
    <t>50.9026726</t>
  </si>
  <si>
    <t>16.0283378</t>
  </si>
  <si>
    <t>50.7848112</t>
  </si>
  <si>
    <t>19.0183238</t>
  </si>
  <si>
    <t>50.2584217</t>
  </si>
  <si>
    <t>19.017797024741263</t>
  </si>
  <si>
    <t>50.25875848873425</t>
  </si>
  <si>
    <t>18.191235</t>
  </si>
  <si>
    <t>50.340368</t>
  </si>
  <si>
    <t>20.593016</t>
  </si>
  <si>
    <t>50.881663</t>
  </si>
  <si>
    <t>20.62086</t>
  </si>
  <si>
    <t>50.87689</t>
  </si>
  <si>
    <t>20.6623997</t>
  </si>
  <si>
    <t>50.8969514</t>
  </si>
  <si>
    <t>18.206140458013202</t>
  </si>
  <si>
    <t>50.97542687360196</t>
  </si>
  <si>
    <t>16.639809608023</t>
  </si>
  <si>
    <t>50.45143813218</t>
  </si>
  <si>
    <t>14.506291151156</t>
  </si>
  <si>
    <t>53.384195464559</t>
  </si>
  <si>
    <t>18.2393225</t>
  </si>
  <si>
    <t>52.1951654</t>
  </si>
  <si>
    <t>18.2638351676</t>
  </si>
  <si>
    <t>52.2267868454</t>
  </si>
  <si>
    <t>16.1950171</t>
  </si>
  <si>
    <t>54.1880488</t>
  </si>
  <si>
    <t>19.92481805397285</t>
  </si>
  <si>
    <t>50.03260776333943</t>
  </si>
  <si>
    <t>20.0164466506</t>
  </si>
  <si>
    <t>50.0772204558</t>
  </si>
  <si>
    <t>19.9455671</t>
  </si>
  <si>
    <t>50.0667542</t>
  </si>
  <si>
    <t>19.9487257004</t>
  </si>
  <si>
    <t>50.0682825549</t>
  </si>
  <si>
    <t>19.94558</t>
  </si>
  <si>
    <t>50.06804</t>
  </si>
  <si>
    <t>19.94598274806943</t>
  </si>
  <si>
    <t>50.06745544532499</t>
  </si>
  <si>
    <t>19.971343454724</t>
  </si>
  <si>
    <t>50.079501150454</t>
  </si>
  <si>
    <t>19.955534072558176</t>
  </si>
  <si>
    <t>50.053463764944226</t>
  </si>
  <si>
    <t>20.037196</t>
  </si>
  <si>
    <t>49.995182</t>
  </si>
  <si>
    <t>19.932922661174</t>
  </si>
  <si>
    <t>50.014295952648</t>
  </si>
  <si>
    <t>22.0675603153</t>
  </si>
  <si>
    <t>50.0383683049</t>
  </si>
  <si>
    <t>17.4284785137</t>
  </si>
  <si>
    <t>51.6957535429</t>
  </si>
  <si>
    <t>20.881729</t>
  </si>
  <si>
    <t>52.314158</t>
  </si>
  <si>
    <t>16.2157689</t>
  </si>
  <si>
    <t>51.2085246</t>
  </si>
  <si>
    <t>16.2143611908</t>
  </si>
  <si>
    <t>51.2012099096</t>
  </si>
  <si>
    <t>16.1999964</t>
  </si>
  <si>
    <t>51.4011799</t>
  </si>
  <si>
    <t>16.210371</t>
  </si>
  <si>
    <t>51.390948</t>
  </si>
  <si>
    <t>22.568360567147</t>
  </si>
  <si>
    <t>51.231698356476</t>
  </si>
  <si>
    <t>22.484840178102637</t>
  </si>
  <si>
    <t>51.22759961236796</t>
  </si>
  <si>
    <t>22.5503396988</t>
  </si>
  <si>
    <t>51.2447682481</t>
  </si>
  <si>
    <t>20.9018005</t>
  </si>
  <si>
    <t>52.323711</t>
  </si>
  <si>
    <t>19.4413375854</t>
  </si>
  <si>
    <t>51.7498830176</t>
  </si>
  <si>
    <t>19.465161180542</t>
  </si>
  <si>
    <t>51.758825820386</t>
  </si>
  <si>
    <t>19.479820132365</t>
  </si>
  <si>
    <t>51.736388378563</t>
  </si>
  <si>
    <t>19.48303676530949</t>
  </si>
  <si>
    <t>51.77948931820309</t>
  </si>
  <si>
    <t>22.3872249</t>
  </si>
  <si>
    <t>51.9351</t>
  </si>
  <si>
    <t>19.031235</t>
  </si>
  <si>
    <t>54.03406</t>
  </si>
  <si>
    <t>15.5834986</t>
  </si>
  <si>
    <t>52.4397817</t>
  </si>
  <si>
    <t>14.436239850565716</t>
  </si>
  <si>
    <t>53.9145137613035</t>
  </si>
  <si>
    <t>20.70623</t>
  </si>
  <si>
    <t>49.62414</t>
  </si>
  <si>
    <t>17.332553</t>
  </si>
  <si>
    <t>50.473673</t>
  </si>
  <si>
    <t>20.48248987142415</t>
  </si>
  <si>
    <t>53.777277550360324</t>
  </si>
  <si>
    <t>20.4999439002</t>
  </si>
  <si>
    <t>53.7726900075</t>
  </si>
  <si>
    <t>20.49563918</t>
  </si>
  <si>
    <t>53.79222448</t>
  </si>
  <si>
    <t>17.9469124</t>
  </si>
  <si>
    <t>50.6746577</t>
  </si>
  <si>
    <t>17.877749741274</t>
  </si>
  <si>
    <t>50.68204460243</t>
  </si>
  <si>
    <t>21.407298446138</t>
  </si>
  <si>
    <t>50.945787688058</t>
  </si>
  <si>
    <t>21.8908749</t>
  </si>
  <si>
    <t>52.814372</t>
  </si>
  <si>
    <t>17.82404333353</t>
  </si>
  <si>
    <t>51.650787022305</t>
  </si>
  <si>
    <t>21.234457264195157</t>
  </si>
  <si>
    <t>52.106942555541906</t>
  </si>
  <si>
    <t>21.2604</t>
  </si>
  <si>
    <t>52.10789</t>
  </si>
  <si>
    <t>19.350486</t>
  </si>
  <si>
    <t>51.665309</t>
  </si>
  <si>
    <t>20.847608</t>
  </si>
  <si>
    <t>52.144106</t>
  </si>
  <si>
    <t>21.022839546258</t>
  </si>
  <si>
    <t>52.095652440075</t>
  </si>
  <si>
    <t>20.839673781447</t>
  </si>
  <si>
    <t>52.183957927222</t>
  </si>
  <si>
    <t>18.942742</t>
  </si>
  <si>
    <t>50.36976</t>
  </si>
  <si>
    <t>19.6745333215</t>
  </si>
  <si>
    <t>51.4160537333</t>
  </si>
  <si>
    <t>19.6927571297</t>
  </si>
  <si>
    <t>52.5540590728</t>
  </si>
  <si>
    <t>19.75018</t>
  </si>
  <si>
    <t>52.535187</t>
  </si>
  <si>
    <t>20.707856</t>
  </si>
  <si>
    <t>52.128147</t>
  </si>
  <si>
    <t>16.90817</t>
  </si>
  <si>
    <t>52.4014</t>
  </si>
  <si>
    <t>16.9037531</t>
  </si>
  <si>
    <t>52.4118602</t>
  </si>
  <si>
    <t>16.918965267978</t>
  </si>
  <si>
    <t>52.460708014782</t>
  </si>
  <si>
    <t>16.93868</t>
  </si>
  <si>
    <t>52.41635</t>
  </si>
  <si>
    <t>16.912583112717</t>
  </si>
  <si>
    <t>52.407959536055</t>
  </si>
  <si>
    <t>18.66411779167354</t>
  </si>
  <si>
    <t>54.264569570147984</t>
  </si>
  <si>
    <t>20.7972445614</t>
  </si>
  <si>
    <t>52.16683498951</t>
  </si>
  <si>
    <t>20.792418</t>
  </si>
  <si>
    <t>52.165166</t>
  </si>
  <si>
    <t>21.9697362</t>
  </si>
  <si>
    <t>51.4155099</t>
  </si>
  <si>
    <t>18.2124602795</t>
  </si>
  <si>
    <t>50.085592225</t>
  </si>
  <si>
    <t>18.2244639</t>
  </si>
  <si>
    <t>50.0914</t>
  </si>
  <si>
    <t>21.1622537</t>
  </si>
  <si>
    <t>51.398446</t>
  </si>
  <si>
    <t>21.1430436</t>
  </si>
  <si>
    <t>51.4072147</t>
  </si>
  <si>
    <t>21.155434</t>
  </si>
  <si>
    <t>51.4256537</t>
  </si>
  <si>
    <t>19.451594352722</t>
  </si>
  <si>
    <t>51.070469500492</t>
  </si>
  <si>
    <t>18.853660225868</t>
  </si>
  <si>
    <t>50.298222207268</t>
  </si>
  <si>
    <t>18.8716882468</t>
  </si>
  <si>
    <t>50.2698197183</t>
  </si>
  <si>
    <t>18.373228311539</t>
  </si>
  <si>
    <t>54.58572622437</t>
  </si>
  <si>
    <t>18.5276037456</t>
  </si>
  <si>
    <t>50.095628159</t>
  </si>
  <si>
    <t>22.2696717</t>
  </si>
  <si>
    <t>52.1681361</t>
  </si>
  <si>
    <t>22.266583442688</t>
  </si>
  <si>
    <t>52.180379268212</t>
  </si>
  <si>
    <t>19.000533699727</t>
  </si>
  <si>
    <t>50.301813301167</t>
  </si>
  <si>
    <t>18.72519498691</t>
  </si>
  <si>
    <t>51.597454353883</t>
  </si>
  <si>
    <t>20.881653</t>
  </si>
  <si>
    <t>51.11697</t>
  </si>
  <si>
    <t>19.830949</t>
  </si>
  <si>
    <t>49.976351</t>
  </si>
  <si>
    <t>20.144881224678</t>
  </si>
  <si>
    <t>51.971577142797</t>
  </si>
  <si>
    <t>19.1198335</t>
  </si>
  <si>
    <t>50.281359</t>
  </si>
  <si>
    <t>19.1265206</t>
  </si>
  <si>
    <t>50.2750931</t>
  </si>
  <si>
    <t>18.5250254</t>
  </si>
  <si>
    <t>53.9652413</t>
  </si>
  <si>
    <t>14.55090098096056</t>
  </si>
  <si>
    <t>53.42830793024504</t>
  </si>
  <si>
    <t>14.669414</t>
  </si>
  <si>
    <t>53.381454</t>
  </si>
  <si>
    <t>14.542211294283</t>
  </si>
  <si>
    <t>53.42687254966</t>
  </si>
  <si>
    <t>14.482873989441343</t>
  </si>
  <si>
    <t>53.42969925978967</t>
  </si>
  <si>
    <t>14.66172866858</t>
  </si>
  <si>
    <t>53.385145731382</t>
  </si>
  <si>
    <t>21.008778</t>
  </si>
  <si>
    <t>53.560374</t>
  </si>
  <si>
    <t>16.59986</t>
  </si>
  <si>
    <t>51.162881</t>
  </si>
  <si>
    <t>16.4756681</t>
  </si>
  <si>
    <t>50.8519639</t>
  </si>
  <si>
    <t>22.718472481436176</t>
  </si>
  <si>
    <t>51.21924056907739</t>
  </si>
  <si>
    <t>15.53095</t>
  </si>
  <si>
    <t>52.23463</t>
  </si>
  <si>
    <t>18.4403300286</t>
  </si>
  <si>
    <t>53.4065387165</t>
  </si>
  <si>
    <t>23.416156768799</t>
  </si>
  <si>
    <t>50.451718218471</t>
  </si>
  <si>
    <t>18.58823776256</t>
  </si>
  <si>
    <t>53.016303268842</t>
  </si>
  <si>
    <t>18.614137</t>
  </si>
  <si>
    <t>53.000013</t>
  </si>
  <si>
    <t>18.60231399547</t>
  </si>
  <si>
    <t>53.033019987969</t>
  </si>
  <si>
    <t>18.665242251009</t>
  </si>
  <si>
    <t>53.025915931907</t>
  </si>
  <si>
    <t>18.6979259</t>
  </si>
  <si>
    <t>53.0426012</t>
  </si>
  <si>
    <t>16.265646</t>
  </si>
  <si>
    <t>50.76633</t>
  </si>
  <si>
    <t>16.2795031073</t>
  </si>
  <si>
    <t>50.8125380556</t>
  </si>
  <si>
    <t>16.2779802</t>
  </si>
  <si>
    <t>50.8181339</t>
  </si>
  <si>
    <t>21.162187</t>
  </si>
  <si>
    <t>52.260055</t>
  </si>
  <si>
    <t>20.9660689</t>
  </si>
  <si>
    <t>52.2187847</t>
  </si>
  <si>
    <t>20.9639437</t>
  </si>
  <si>
    <t>52.218398</t>
  </si>
  <si>
    <t>21.003198623657</t>
  </si>
  <si>
    <t>52.228929730921</t>
  </si>
  <si>
    <t>21.0013057</t>
  </si>
  <si>
    <t>52.2264019</t>
  </si>
  <si>
    <t>21.003987193108</t>
  </si>
  <si>
    <t>52.228772014688</t>
  </si>
  <si>
    <t>21.0006042</t>
  </si>
  <si>
    <t>52.2282687</t>
  </si>
  <si>
    <t>21.0029837</t>
  </si>
  <si>
    <t>52.2283306</t>
  </si>
  <si>
    <t>21.0042840238</t>
  </si>
  <si>
    <t>52.2275086217</t>
  </si>
  <si>
    <t>21.02895</t>
  </si>
  <si>
    <t>52.25998</t>
  </si>
  <si>
    <t>21.0126438082</t>
  </si>
  <si>
    <t>52.2424255361</t>
  </si>
  <si>
    <t>20.98433</t>
  </si>
  <si>
    <t>52.23057</t>
  </si>
  <si>
    <t>21.0265553</t>
  </si>
  <si>
    <t>52.3000213</t>
  </si>
  <si>
    <t>20.80517392169</t>
  </si>
  <si>
    <t>52.161599746433</t>
  </si>
  <si>
    <t>20.9636414</t>
  </si>
  <si>
    <t>52.2670215</t>
  </si>
  <si>
    <t>21.04498</t>
  </si>
  <si>
    <t>52.14301</t>
  </si>
  <si>
    <t>20.98157</t>
  </si>
  <si>
    <t>52.24353</t>
  </si>
  <si>
    <t>21.0942139</t>
  </si>
  <si>
    <t>52.2325058</t>
  </si>
  <si>
    <t>21.091583794368</t>
  </si>
  <si>
    <t>52.222155642591</t>
  </si>
  <si>
    <t>21.083654242952257</t>
  </si>
  <si>
    <t>52.24404034191271</t>
  </si>
  <si>
    <t>20.9060472251</t>
  </si>
  <si>
    <t>52.2399750449</t>
  </si>
  <si>
    <t>21.041773134338825</t>
  </si>
  <si>
    <t>52.14715737810844</t>
  </si>
  <si>
    <t>21.049228</t>
  </si>
  <si>
    <t>52.147148</t>
  </si>
  <si>
    <t>20.940534906268017</t>
  </si>
  <si>
    <t>52.33188661753173</t>
  </si>
  <si>
    <t>21.091639995684</t>
  </si>
  <si>
    <t>52.221976541586</t>
  </si>
  <si>
    <t>21.07212</t>
  </si>
  <si>
    <t>52.27901</t>
  </si>
  <si>
    <t>21.0108366</t>
  </si>
  <si>
    <t>52.2321395</t>
  </si>
  <si>
    <t>20.969287</t>
  </si>
  <si>
    <t>52.3254954</t>
  </si>
  <si>
    <t>20.889222430058</t>
  </si>
  <si>
    <t>52.1342046514</t>
  </si>
  <si>
    <t>20.998791</t>
  </si>
  <si>
    <t>52.172408</t>
  </si>
  <si>
    <t>20.938169</t>
  </si>
  <si>
    <t>52.324691</t>
  </si>
  <si>
    <t>20.90457</t>
  </si>
  <si>
    <t>52.24126</t>
  </si>
  <si>
    <t>20.89471</t>
  </si>
  <si>
    <t>52.20229</t>
  </si>
  <si>
    <t>20.9777453</t>
  </si>
  <si>
    <t>52.2017063</t>
  </si>
  <si>
    <t>20.935013154653</t>
  </si>
  <si>
    <t>52.29026771021</t>
  </si>
  <si>
    <t>21.0216772554</t>
  </si>
  <si>
    <t>52.2100983968</t>
  </si>
  <si>
    <t>21.0198283</t>
  </si>
  <si>
    <t>52.2127215</t>
  </si>
  <si>
    <t>21.057609</t>
  </si>
  <si>
    <t>52.270596</t>
  </si>
  <si>
    <t>21.05960274753822</t>
  </si>
  <si>
    <t>52.320501013781254</t>
  </si>
  <si>
    <t>20.95956</t>
  </si>
  <si>
    <t>52.23532</t>
  </si>
  <si>
    <t>20.931114</t>
  </si>
  <si>
    <t>52.394322</t>
  </si>
  <si>
    <t>21.05145621660573</t>
  </si>
  <si>
    <t>52.17403376412717</t>
  </si>
  <si>
    <t>20.993159</t>
  </si>
  <si>
    <t>52.301544</t>
  </si>
  <si>
    <t>21.10538</t>
  </si>
  <si>
    <t>52.23665</t>
  </si>
  <si>
    <t>20.993278</t>
  </si>
  <si>
    <t>52.250977</t>
  </si>
  <si>
    <t>21.05024</t>
  </si>
  <si>
    <t>52.21002</t>
  </si>
  <si>
    <t>18.471628</t>
  </si>
  <si>
    <t>50.0041129</t>
  </si>
  <si>
    <t>17.0590224</t>
  </si>
  <si>
    <t>51.1126865</t>
  </si>
  <si>
    <t>17.015182138672</t>
  </si>
  <si>
    <t>51.120867873223</t>
  </si>
  <si>
    <t>16.9463860997</t>
  </si>
  <si>
    <t>51.1052869502</t>
  </si>
  <si>
    <t>17.0874233</t>
  </si>
  <si>
    <t>51.1418441</t>
  </si>
  <si>
    <t>17.03664580813522</t>
  </si>
  <si>
    <t>51.098919879113566</t>
  </si>
  <si>
    <t>17.030968666186</t>
  </si>
  <si>
    <t>51.103521942404</t>
  </si>
  <si>
    <t>17.04239837005335</t>
  </si>
  <si>
    <t>51.076214665890085</t>
  </si>
  <si>
    <t>16.9492705822</t>
  </si>
  <si>
    <t>51.1164049493</t>
  </si>
  <si>
    <t>18.785533</t>
  </si>
  <si>
    <t>50.3103777</t>
  </si>
  <si>
    <t>18.7572367</t>
  </si>
  <si>
    <t>50.319962</t>
  </si>
  <si>
    <t>22.24583208695922</t>
  </si>
  <si>
    <t>52.97951122495734</t>
  </si>
  <si>
    <t>15.031247735133</t>
  </si>
  <si>
    <t>51.155917991052</t>
  </si>
  <si>
    <t>15.5978</t>
  </si>
  <si>
    <t>52.0909</t>
  </si>
  <si>
    <t>20.444683</t>
  </si>
  <si>
    <t>52.063903</t>
  </si>
  <si>
    <t>19.029397</t>
  </si>
  <si>
    <t>49.802581</t>
  </si>
  <si>
    <t>17.985146</t>
  </si>
  <si>
    <t>53.124146</t>
  </si>
  <si>
    <t>18.15461560465189</t>
  </si>
  <si>
    <t>53.15812184376911</t>
  </si>
  <si>
    <t>18.967015</t>
  </si>
  <si>
    <t>50.29096</t>
  </si>
  <si>
    <t>18.571668</t>
  </si>
  <si>
    <t>54.403201</t>
  </si>
  <si>
    <t>18.64364</t>
  </si>
  <si>
    <t>54.349426</t>
  </si>
  <si>
    <t>18.674583</t>
  </si>
  <si>
    <t>50.297352</t>
  </si>
  <si>
    <t>19.022164</t>
  </si>
  <si>
    <t>50.259056</t>
  </si>
  <si>
    <t>19.891952</t>
  </si>
  <si>
    <t>50.071229</t>
  </si>
  <si>
    <t>22.571535</t>
  </si>
  <si>
    <t>51.263423</t>
  </si>
  <si>
    <t>22.550509</t>
  </si>
  <si>
    <t>51.245234</t>
  </si>
  <si>
    <t>22.518535296</t>
  </si>
  <si>
    <t>51.240844667</t>
  </si>
  <si>
    <t>16.918276</t>
  </si>
  <si>
    <t>52.43776</t>
  </si>
  <si>
    <t>21.9699997464</t>
  </si>
  <si>
    <t>51.415803589</t>
  </si>
  <si>
    <t>22.018587</t>
  </si>
  <si>
    <t>50.019984</t>
  </si>
  <si>
    <t>22.270631720153208</t>
  </si>
  <si>
    <t>52.168563465294895</t>
  </si>
  <si>
    <t>18.5621</t>
  </si>
  <si>
    <t>53.015609</t>
  </si>
  <si>
    <t>16.265009</t>
  </si>
  <si>
    <t>50.766781</t>
  </si>
  <si>
    <t>20.949829</t>
  </si>
  <si>
    <t>52.212342</t>
  </si>
  <si>
    <t>21.057385</t>
  </si>
  <si>
    <t>52.300932</t>
  </si>
  <si>
    <t>21.086528</t>
  </si>
  <si>
    <t>52.24427</t>
  </si>
  <si>
    <t>20.973212</t>
  </si>
  <si>
    <t>52.235872</t>
  </si>
  <si>
    <t>20.999314</t>
  </si>
  <si>
    <t>52.23491</t>
  </si>
  <si>
    <t>17.034967</t>
  </si>
  <si>
    <t>51.096625</t>
  </si>
  <si>
    <t>17.03403</t>
  </si>
  <si>
    <t>51.107992</t>
  </si>
  <si>
    <t>23.177884</t>
  </si>
  <si>
    <t>53.123072</t>
  </si>
  <si>
    <t>19.034443</t>
  </si>
  <si>
    <t>49.839698</t>
  </si>
  <si>
    <t>18.031074</t>
  </si>
  <si>
    <t>53.120671</t>
  </si>
  <si>
    <t>18.018902531542</t>
  </si>
  <si>
    <t>53.1255920496187</t>
  </si>
  <si>
    <t>18.946548</t>
  </si>
  <si>
    <t>50.322389</t>
  </si>
  <si>
    <t>19.104923</t>
  </si>
  <si>
    <t>50.320287</t>
  </si>
  <si>
    <t>19.117731</t>
  </si>
  <si>
    <t>50.837474</t>
  </si>
  <si>
    <t>19.406711</t>
  </si>
  <si>
    <t>54.185759</t>
  </si>
  <si>
    <t>18.599991058277</t>
  </si>
  <si>
    <t>54.3818381103262</t>
  </si>
  <si>
    <t>18.581796</t>
  </si>
  <si>
    <t>54.394903</t>
  </si>
  <si>
    <t>18.643638</t>
  </si>
  <si>
    <t>54.35045</t>
  </si>
  <si>
    <t>18.520818</t>
  </si>
  <si>
    <t>54.371943</t>
  </si>
  <si>
    <t>18.5323495545553</t>
  </si>
  <si>
    <t>54.5034641611898</t>
  </si>
  <si>
    <t>18.453206</t>
  </si>
  <si>
    <t>54.537637</t>
  </si>
  <si>
    <t>16.09451</t>
  </si>
  <si>
    <t>51.645629</t>
  </si>
  <si>
    <t>15.19711</t>
  </si>
  <si>
    <t>52.739488</t>
  </si>
  <si>
    <t>18.241317</t>
  </si>
  <si>
    <t>52.78421</t>
  </si>
  <si>
    <t>18.061589</t>
  </si>
  <si>
    <t>51.767109</t>
  </si>
  <si>
    <t>19.0341734844671</t>
  </si>
  <si>
    <t>50.2433094</t>
  </si>
  <si>
    <t>19.0046602077642</t>
  </si>
  <si>
    <t>50.2713829453718</t>
  </si>
  <si>
    <t>18.987653</t>
  </si>
  <si>
    <t>50.223775</t>
  </si>
  <si>
    <t>20.6684825946836</t>
  </si>
  <si>
    <t>50.8887180464208</t>
  </si>
  <si>
    <t>18.241653781076</t>
  </si>
  <si>
    <t>52.2271898991696</t>
  </si>
  <si>
    <t>16.2004817094001</t>
  </si>
  <si>
    <t>54.1761186238624</t>
  </si>
  <si>
    <t>19.9962716110945</t>
  </si>
  <si>
    <t>50.0653614826857</t>
  </si>
  <si>
    <t>19.9450995864745</t>
  </si>
  <si>
    <t>50.0666531184502</t>
  </si>
  <si>
    <t>19.8984157571166</t>
  </si>
  <si>
    <t>50.0928447174919</t>
  </si>
  <si>
    <t>19.92683128518301</t>
  </si>
  <si>
    <t>50.01431200819753</t>
  </si>
  <si>
    <t>21.776786</t>
  </si>
  <si>
    <t>49.676933</t>
  </si>
  <si>
    <t>19.366601</t>
  </si>
  <si>
    <t>52.232888</t>
  </si>
  <si>
    <t>16.170742</t>
  </si>
  <si>
    <t>51.184465</t>
  </si>
  <si>
    <t>16.205895</t>
  </si>
  <si>
    <t>51.393836</t>
  </si>
  <si>
    <t>22.616736</t>
  </si>
  <si>
    <t>51.231607</t>
  </si>
  <si>
    <t>22.5242</t>
  </si>
  <si>
    <t>51.23906</t>
  </si>
  <si>
    <t>19.464423</t>
  </si>
  <si>
    <t>51.759304</t>
  </si>
  <si>
    <t>19.509535</t>
  </si>
  <si>
    <t>51.793051</t>
  </si>
  <si>
    <t>19.4486850492043</t>
  </si>
  <si>
    <t>51.7783587940815</t>
  </si>
  <si>
    <t>19.4171538507733</t>
  </si>
  <si>
    <t>51.7034100493716</t>
  </si>
  <si>
    <t>20.6924286499254</t>
  </si>
  <si>
    <t>49.6356767365798</t>
  </si>
  <si>
    <t>20.483832</t>
  </si>
  <si>
    <t>53.751905</t>
  </si>
  <si>
    <t>17.947701</t>
  </si>
  <si>
    <t>50.674127</t>
  </si>
  <si>
    <t>21.577067</t>
  </si>
  <si>
    <t>53.074385</t>
  </si>
  <si>
    <t>19.667225</t>
  </si>
  <si>
    <t>51.412143</t>
  </si>
  <si>
    <t>19.751858</t>
  </si>
  <si>
    <t>52.537657</t>
  </si>
  <si>
    <t>16.9181459703708</t>
  </si>
  <si>
    <t>52.4361014095145</t>
  </si>
  <si>
    <t>16.861506</t>
  </si>
  <si>
    <t>52.410899</t>
  </si>
  <si>
    <t>16.913396</t>
  </si>
  <si>
    <t>52.401544</t>
  </si>
  <si>
    <t>16.9930486462854</t>
  </si>
  <si>
    <t>52.3840687350091</t>
  </si>
  <si>
    <t>21.1701982461964</t>
  </si>
  <si>
    <t>51.3813385775698</t>
  </si>
  <si>
    <t>18.5622919792148</t>
  </si>
  <si>
    <t>50.0949199452523</t>
  </si>
  <si>
    <t>22.0170247229481</t>
  </si>
  <si>
    <t>50.0209867357012</t>
  </si>
  <si>
    <t>22.299701</t>
  </si>
  <si>
    <t>52.15282</t>
  </si>
  <si>
    <t>16.990033</t>
  </si>
  <si>
    <t>54.454414</t>
  </si>
  <si>
    <t>14.55170527</t>
  </si>
  <si>
    <t>53.42748422</t>
  </si>
  <si>
    <t>14.667828</t>
  </si>
  <si>
    <t>53.384371</t>
  </si>
  <si>
    <t>14.522228</t>
  </si>
  <si>
    <t>53.410945</t>
  </si>
  <si>
    <t>21.0030983920938</t>
  </si>
  <si>
    <t>50.0413193721854</t>
  </si>
  <si>
    <t>18.6377491392797</t>
  </si>
  <si>
    <t>53.0239478558458</t>
  </si>
  <si>
    <t>19.0069090292664</t>
  </si>
  <si>
    <t>50.0974541582273</t>
  </si>
  <si>
    <t>16.264361</t>
  </si>
  <si>
    <t>50.766465</t>
  </si>
  <si>
    <t>20.984508</t>
  </si>
  <si>
    <t>52.257459</t>
  </si>
  <si>
    <t>20.955435</t>
  </si>
  <si>
    <t>52.212836</t>
  </si>
  <si>
    <t>20.9327402671569</t>
  </si>
  <si>
    <t>52.1708856627496</t>
  </si>
  <si>
    <t>21.087216</t>
  </si>
  <si>
    <t>52.306518</t>
  </si>
  <si>
    <t>21.0565468758698</t>
  </si>
  <si>
    <t>52.3005375940174</t>
  </si>
  <si>
    <t>20.906419</t>
  </si>
  <si>
    <t>52.239931</t>
  </si>
  <si>
    <t>20.8911752226106</t>
  </si>
  <si>
    <t>52.1360367564572</t>
  </si>
  <si>
    <t>21.032675</t>
  </si>
  <si>
    <t>52.082426</t>
  </si>
  <si>
    <t>21.10254</t>
  </si>
  <si>
    <t>52.233703</t>
  </si>
  <si>
    <t>20.929469</t>
  </si>
  <si>
    <t>52.294032</t>
  </si>
  <si>
    <t>21.00212</t>
  </si>
  <si>
    <t>52.229933</t>
  </si>
  <si>
    <t>16.969184</t>
  </si>
  <si>
    <t>51.053188</t>
  </si>
  <si>
    <t>17.040385</t>
  </si>
  <si>
    <t>51.108501</t>
  </si>
  <si>
    <t>17.0605943348137</t>
  </si>
  <si>
    <t>51.1127565475417</t>
  </si>
  <si>
    <t>16.9883300060619</t>
  </si>
  <si>
    <t>51.1174637422245</t>
  </si>
  <si>
    <t>17.034156</t>
  </si>
  <si>
    <t>51.09678</t>
  </si>
  <si>
    <t>18.7546089096982</t>
  </si>
  <si>
    <t>50.3178238601365</t>
  </si>
  <si>
    <t>23.2610686253743</t>
  </si>
  <si>
    <t>50.7259720793905</t>
  </si>
  <si>
    <t>15.511186</t>
  </si>
  <si>
    <t>51.93568</t>
  </si>
  <si>
    <t>18.681359</t>
  </si>
  <si>
    <t>50.034452</t>
  </si>
  <si>
    <t>18.115657</t>
  </si>
  <si>
    <t>53.136995</t>
  </si>
  <si>
    <t>18.03549156</t>
  </si>
  <si>
    <t>53.11712196</t>
  </si>
  <si>
    <t>18.849932</t>
  </si>
  <si>
    <t>50.346282</t>
  </si>
  <si>
    <t>18.58811</t>
  </si>
  <si>
    <t>54.402766</t>
  </si>
  <si>
    <t>18.54932</t>
  </si>
  <si>
    <t>54.321925</t>
  </si>
  <si>
    <t>18.491186</t>
  </si>
  <si>
    <t>54.425996</t>
  </si>
  <si>
    <t>18.552111</t>
  </si>
  <si>
    <t>54.47445</t>
  </si>
  <si>
    <t>18.532242</t>
  </si>
  <si>
    <t>54.502611</t>
  </si>
  <si>
    <t>18.62912889</t>
  </si>
  <si>
    <t>50.31178768</t>
  </si>
  <si>
    <t>18.65662</t>
  </si>
  <si>
    <t>50.256487</t>
  </si>
  <si>
    <t>19.06147702</t>
  </si>
  <si>
    <t>50.26824505</t>
  </si>
  <si>
    <t>19.01721871</t>
  </si>
  <si>
    <t>50.25915574</t>
  </si>
  <si>
    <t>19.018284</t>
  </si>
  <si>
    <t>50.259649</t>
  </si>
  <si>
    <t>19.015543</t>
  </si>
  <si>
    <t>50.256472</t>
  </si>
  <si>
    <t>16.185784</t>
  </si>
  <si>
    <t>54.206937</t>
  </si>
  <si>
    <t>19.981716</t>
  </si>
  <si>
    <t>50.087347</t>
  </si>
  <si>
    <t>19.99994</t>
  </si>
  <si>
    <t>50.063918</t>
  </si>
  <si>
    <t>19.972996</t>
  </si>
  <si>
    <t>50.08035877</t>
  </si>
  <si>
    <t>19.955151</t>
  </si>
  <si>
    <t>50.054826</t>
  </si>
  <si>
    <t>19.440915</t>
  </si>
  <si>
    <t>51.750031</t>
  </si>
  <si>
    <t>19.46457357</t>
  </si>
  <si>
    <t>51.75971531</t>
  </si>
  <si>
    <t>19.512374</t>
  </si>
  <si>
    <t>51.795448</t>
  </si>
  <si>
    <t>19.444065</t>
  </si>
  <si>
    <t>51.77949</t>
  </si>
  <si>
    <t>19.3788451</t>
  </si>
  <si>
    <t>51.80481317</t>
  </si>
  <si>
    <t>16.911792</t>
  </si>
  <si>
    <t>52.402452</t>
  </si>
  <si>
    <t>16.919515</t>
  </si>
  <si>
    <t>52.440727</t>
  </si>
  <si>
    <t>16.890232</t>
  </si>
  <si>
    <t>52.405393</t>
  </si>
  <si>
    <t>21.17019825</t>
  </si>
  <si>
    <t>51.38133858</t>
  </si>
  <si>
    <t>18.527192</t>
  </si>
  <si>
    <t>50.095479</t>
  </si>
  <si>
    <t>14.542532</t>
  </si>
  <si>
    <t>53.426607</t>
  </si>
  <si>
    <t>14.4842768</t>
  </si>
  <si>
    <t>53.4279098</t>
  </si>
  <si>
    <t>15.77329</t>
  </si>
  <si>
    <t>53.772513</t>
  </si>
  <si>
    <t>20.984561</t>
  </si>
  <si>
    <t>52.257577</t>
  </si>
  <si>
    <t>21.003161</t>
  </si>
  <si>
    <t>52.22899</t>
  </si>
  <si>
    <t>21.027638</t>
  </si>
  <si>
    <t>52.161902</t>
  </si>
  <si>
    <t>21.065092</t>
  </si>
  <si>
    <t>52.131603</t>
  </si>
  <si>
    <t>21.01631952</t>
  </si>
  <si>
    <t>52.1903991</t>
  </si>
  <si>
    <t>20.9299145448964</t>
  </si>
  <si>
    <t>52.2650603378477</t>
  </si>
  <si>
    <t>21.02319</t>
  </si>
  <si>
    <t>52.180919</t>
  </si>
  <si>
    <t>21.01524906</t>
  </si>
  <si>
    <t>52.21687988</t>
  </si>
  <si>
    <t>20.997463</t>
  </si>
  <si>
    <t>52.233048</t>
  </si>
  <si>
    <t>20.99939325</t>
  </si>
  <si>
    <t>52.23325911</t>
  </si>
  <si>
    <t>21.09585</t>
  </si>
  <si>
    <t>52.232433</t>
  </si>
  <si>
    <t>20.931468</t>
  </si>
  <si>
    <t>52.242364</t>
  </si>
  <si>
    <t>21.119472</t>
  </si>
  <si>
    <t>52.235275</t>
  </si>
  <si>
    <t>21.05107383</t>
  </si>
  <si>
    <t>52.25289805</t>
  </si>
  <si>
    <t>21.092634</t>
  </si>
  <si>
    <t>52.222227</t>
  </si>
  <si>
    <t>21.10581</t>
  </si>
  <si>
    <t>52.231791</t>
  </si>
  <si>
    <t>21.087033</t>
  </si>
  <si>
    <t>52.305981</t>
  </si>
  <si>
    <t>21.023293</t>
  </si>
  <si>
    <t>52.181313</t>
  </si>
  <si>
    <t>21.019791</t>
  </si>
  <si>
    <t>52.212805</t>
  </si>
  <si>
    <t>21.02558641</t>
  </si>
  <si>
    <t>52.14119173</t>
  </si>
  <si>
    <t>21.022756</t>
  </si>
  <si>
    <t>52.095814</t>
  </si>
  <si>
    <t>21.01293</t>
  </si>
  <si>
    <t>52.198371</t>
  </si>
  <si>
    <t>21.004355</t>
  </si>
  <si>
    <t>52.179724</t>
  </si>
  <si>
    <t>17.0410844</t>
  </si>
  <si>
    <t>51.10907567</t>
  </si>
  <si>
    <t>16.95408038</t>
  </si>
  <si>
    <t>51.04501604</t>
  </si>
  <si>
    <t>16.947012</t>
  </si>
  <si>
    <t>51.106137</t>
  </si>
  <si>
    <t>17.08810531</t>
  </si>
  <si>
    <t>51.14116051</t>
  </si>
  <si>
    <t>16.989021</t>
  </si>
  <si>
    <t>51.11904</t>
  </si>
  <si>
    <t>16.9897571</t>
  </si>
  <si>
    <t>51.12245419</t>
  </si>
  <si>
    <t>17.030816</t>
  </si>
  <si>
    <t>51.103934</t>
  </si>
  <si>
    <t>23.120772</t>
  </si>
  <si>
    <t>53.137931</t>
  </si>
  <si>
    <t>23.202178</t>
  </si>
  <si>
    <t>53.144229</t>
  </si>
  <si>
    <t>23.14882</t>
  </si>
  <si>
    <t>53.123839</t>
  </si>
  <si>
    <t>23.174999</t>
  </si>
  <si>
    <t>53.120077</t>
  </si>
  <si>
    <t>18.020774</t>
  </si>
  <si>
    <t>53.125836</t>
  </si>
  <si>
    <t>19.103813</t>
  </si>
  <si>
    <t>50.321408</t>
  </si>
  <si>
    <t>19.1148152</t>
  </si>
  <si>
    <t>50.8350932</t>
  </si>
  <si>
    <t>19.141868</t>
  </si>
  <si>
    <t>50.783678</t>
  </si>
  <si>
    <t>19.117749</t>
  </si>
  <si>
    <t>50.817698</t>
  </si>
  <si>
    <t>19.41224</t>
  </si>
  <si>
    <t>54.15381</t>
  </si>
  <si>
    <t>18.537294</t>
  </si>
  <si>
    <t>54.508357</t>
  </si>
  <si>
    <t>18.546254</t>
  </si>
  <si>
    <t>54.484936</t>
  </si>
  <si>
    <t>18.387373</t>
  </si>
  <si>
    <t>54.571427</t>
  </si>
  <si>
    <t>18.452671</t>
  </si>
  <si>
    <t>54.543733</t>
  </si>
  <si>
    <t>18.675224</t>
  </si>
  <si>
    <t>50.299795</t>
  </si>
  <si>
    <t>18.671805</t>
  </si>
  <si>
    <t>50.294509</t>
  </si>
  <si>
    <t>18.662227</t>
  </si>
  <si>
    <t>50.288813</t>
  </si>
  <si>
    <t>18.701556</t>
  </si>
  <si>
    <t>50.273325</t>
  </si>
  <si>
    <t>18.712019</t>
  </si>
  <si>
    <t>50.268851</t>
  </si>
  <si>
    <t>19.023176</t>
  </si>
  <si>
    <t>50.275518</t>
  </si>
  <si>
    <t>18.991679</t>
  </si>
  <si>
    <t>50.27175</t>
  </si>
  <si>
    <t>19.00547</t>
  </si>
  <si>
    <t>50.251362</t>
  </si>
  <si>
    <t>19.014096</t>
  </si>
  <si>
    <t>50.257361</t>
  </si>
  <si>
    <t>19.011311</t>
  </si>
  <si>
    <t>50.258467</t>
  </si>
  <si>
    <t>19.009023</t>
  </si>
  <si>
    <t>50.272247</t>
  </si>
  <si>
    <t>20.6534859</t>
  </si>
  <si>
    <t>50.893426</t>
  </si>
  <si>
    <t>20.619672</t>
  </si>
  <si>
    <t>50.868935</t>
  </si>
  <si>
    <t>16.59689</t>
  </si>
  <si>
    <t>51.830819</t>
  </si>
  <si>
    <t>20.487217</t>
  </si>
  <si>
    <t>53.756171</t>
  </si>
  <si>
    <t>20.481004997029974</t>
  </si>
  <si>
    <t>53.77827146484651</t>
  </si>
  <si>
    <t>20.50156468531233</t>
  </si>
  <si>
    <t>53.76254042957608</t>
  </si>
  <si>
    <t>21.156814</t>
  </si>
  <si>
    <t>51.405267</t>
  </si>
  <si>
    <t>21.151213</t>
  </si>
  <si>
    <t>51.405537</t>
  </si>
  <si>
    <t>21.129122</t>
  </si>
  <si>
    <t>51.379204</t>
  </si>
  <si>
    <t>21.976199</t>
  </si>
  <si>
    <t>50.026469</t>
  </si>
  <si>
    <t>21.998826874431323</t>
  </si>
  <si>
    <t>50.041948947299474</t>
  </si>
  <si>
    <t>22.017617</t>
  </si>
  <si>
    <t>50.027984</t>
  </si>
  <si>
    <t>22.016412</t>
  </si>
  <si>
    <t>50.026548</t>
  </si>
  <si>
    <t>21.994969</t>
  </si>
  <si>
    <t>50.020666</t>
  </si>
  <si>
    <t>14.531219</t>
  </si>
  <si>
    <t>53.427738</t>
  </si>
  <si>
    <t>14.551882</t>
  </si>
  <si>
    <t>53.428883</t>
  </si>
  <si>
    <t>14.660977</t>
  </si>
  <si>
    <t>53.382769</t>
  </si>
  <si>
    <t>18.778194</t>
  </si>
  <si>
    <t>54.091624</t>
  </si>
  <si>
    <t>18.604325</t>
  </si>
  <si>
    <t>53.01171</t>
  </si>
  <si>
    <t>17.052229</t>
  </si>
  <si>
    <t>51.076975</t>
  </si>
  <si>
    <t>17.025595</t>
  </si>
  <si>
    <t>51.084076</t>
  </si>
  <si>
    <t>18.732205</t>
  </si>
  <si>
    <t>50.305147</t>
  </si>
  <si>
    <t>Usługi dodatkowe</t>
  </si>
  <si>
    <t xml:space="preserve"> 21.003189</t>
  </si>
  <si>
    <t xml:space="preserve"> 21.003141</t>
  </si>
  <si>
    <t xml:space="preserve"> 21.020269</t>
  </si>
  <si>
    <t xml:space="preserve"> 21.051246</t>
  </si>
  <si>
    <t xml:space="preserve"> 19.018191459</t>
  </si>
  <si>
    <t xml:space="preserve"> 16.9118141182676</t>
  </si>
  <si>
    <t xml:space="preserve"> 14.553435</t>
  </si>
  <si>
    <t xml:space="preserve"> 20.91826</t>
  </si>
  <si>
    <t xml:space="preserve"> 20.898077</t>
  </si>
  <si>
    <t xml:space="preserve"> 21.047804</t>
  </si>
  <si>
    <t xml:space="preserve"> 21.047645</t>
  </si>
  <si>
    <t xml:space="preserve"> 21.019113</t>
  </si>
  <si>
    <t xml:space="preserve"> 20.952774</t>
  </si>
  <si>
    <t xml:space="preserve"> 21.135671</t>
  </si>
  <si>
    <t xml:space="preserve"> 21.039258</t>
  </si>
  <si>
    <t xml:space="preserve"> 21.020501</t>
  </si>
  <si>
    <t xml:space="preserve"> 21.017836</t>
  </si>
  <si>
    <t xml:space="preserve"> 21.017827</t>
  </si>
  <si>
    <t xml:space="preserve"> 21.018319</t>
  </si>
  <si>
    <t xml:space="preserve"> 20.93187067</t>
  </si>
  <si>
    <t xml:space="preserve"> 20.9322264</t>
  </si>
  <si>
    <t xml:space="preserve"> 17.014478</t>
  </si>
  <si>
    <t xml:space="preserve"> 17.026381</t>
  </si>
  <si>
    <t xml:space="preserve"> 19.447864</t>
  </si>
  <si>
    <t xml:space="preserve"> 21.000721</t>
  </si>
  <si>
    <t xml:space="preserve"> 20.90478</t>
  </si>
  <si>
    <t xml:space="preserve"> 20.959078</t>
  </si>
  <si>
    <t xml:space="preserve"> 21.027923</t>
  </si>
  <si>
    <t xml:space="preserve"> 21.027777</t>
  </si>
  <si>
    <t xml:space="preserve"> 21.023037</t>
  </si>
  <si>
    <t xml:space="preserve"> 21.095881</t>
  </si>
  <si>
    <t xml:space="preserve"> 21.01273</t>
  </si>
  <si>
    <t xml:space="preserve"> 20.948369</t>
  </si>
  <si>
    <t xml:space="preserve"> 20.880333</t>
  </si>
  <si>
    <t xml:space="preserve"> 20.880429</t>
  </si>
  <si>
    <t xml:space="preserve"> 21.018253</t>
  </si>
  <si>
    <t xml:space="preserve"> 21.000902</t>
  </si>
  <si>
    <t xml:space="preserve"> 20.987674</t>
  </si>
  <si>
    <t xml:space="preserve"> 21.03649</t>
  </si>
  <si>
    <t xml:space="preserve"> 21.016794</t>
  </si>
  <si>
    <t xml:space="preserve"> 20.998566</t>
  </si>
  <si>
    <t xml:space="preserve"> 21.000389</t>
  </si>
  <si>
    <t xml:space="preserve"> 21.071367</t>
  </si>
  <si>
    <t xml:space="preserve"> 20.987422</t>
  </si>
  <si>
    <t xml:space="preserve"> 21.003253</t>
  </si>
  <si>
    <t xml:space="preserve"> 21.007006</t>
  </si>
  <si>
    <t xml:space="preserve"> 19.946741</t>
  </si>
  <si>
    <t xml:space="preserve"> 18.529629</t>
  </si>
  <si>
    <t xml:space="preserve"> 19.0172187082954</t>
  </si>
  <si>
    <t xml:space="preserve"> 19.468959</t>
  </si>
  <si>
    <t xml:space="preserve"> 19.543079</t>
  </si>
  <si>
    <t xml:space="preserve"> 18.562211</t>
  </si>
  <si>
    <t xml:space="preserve"> 19.127066</t>
  </si>
  <si>
    <t xml:space="preserve"> 14.552367045937</t>
  </si>
  <si>
    <t xml:space="preserve"> 20.964787</t>
  </si>
  <si>
    <t xml:space="preserve"> 17.036573</t>
  </si>
  <si>
    <t xml:space="preserve"> 18.787216</t>
  </si>
  <si>
    <t xml:space="preserve"> 19.044836</t>
  </si>
  <si>
    <t xml:space="preserve"> 17.992014</t>
  </si>
  <si>
    <t xml:space="preserve"> 19.120048</t>
  </si>
  <si>
    <t xml:space="preserve"> 19.416426</t>
  </si>
  <si>
    <t xml:space="preserve"> 22.568731</t>
  </si>
  <si>
    <t xml:space="preserve"> 19.042728</t>
  </si>
  <si>
    <t xml:space="preserve"> 17.926647</t>
  </si>
  <si>
    <t xml:space="preserve"> 22.776428</t>
  </si>
  <si>
    <t xml:space="preserve"> 20.9753635632609</t>
  </si>
  <si>
    <t xml:space="preserve"> 18.614575</t>
  </si>
  <si>
    <t xml:space="preserve"> 19.423735</t>
  </si>
  <si>
    <t xml:space="preserve"> 18.476247</t>
  </si>
  <si>
    <t xml:space="preserve"> 19.800287</t>
  </si>
  <si>
    <t xml:space="preserve"> 16.837243</t>
  </si>
  <si>
    <t xml:space="preserve"> 14.894704</t>
  </si>
  <si>
    <t xml:space="preserve"> 16.880348</t>
  </si>
  <si>
    <t xml:space="preserve"> 23.120772</t>
  </si>
  <si>
    <t xml:space="preserve"> 23.202178</t>
  </si>
  <si>
    <t xml:space="preserve"> 23.14882</t>
  </si>
  <si>
    <t xml:space="preserve"> 23.174999</t>
  </si>
  <si>
    <t xml:space="preserve"> 18.020774</t>
  </si>
  <si>
    <t xml:space="preserve"> 19.103813</t>
  </si>
  <si>
    <t xml:space="preserve"> 19.1148152</t>
  </si>
  <si>
    <t xml:space="preserve"> 19.141868</t>
  </si>
  <si>
    <t xml:space="preserve"> 19.117749</t>
  </si>
  <si>
    <t xml:space="preserve"> 19.41224</t>
  </si>
  <si>
    <t xml:space="preserve"> 18.537294</t>
  </si>
  <si>
    <t xml:space="preserve"> 18.546254</t>
  </si>
  <si>
    <t xml:space="preserve"> 18.387373</t>
  </si>
  <si>
    <t xml:space="preserve"> 18.452671</t>
  </si>
  <si>
    <t xml:space="preserve"> 18.675224</t>
  </si>
  <si>
    <t xml:space="preserve"> 18.671805</t>
  </si>
  <si>
    <t xml:space="preserve"> 18.662227</t>
  </si>
  <si>
    <t xml:space="preserve"> 18.701556</t>
  </si>
  <si>
    <t xml:space="preserve"> 18.712019</t>
  </si>
  <si>
    <t xml:space="preserve"> 19.023176</t>
  </si>
  <si>
    <t xml:space="preserve"> 18.991679</t>
  </si>
  <si>
    <t xml:space="preserve"> 19.00547</t>
  </si>
  <si>
    <t xml:space="preserve"> 19.014096</t>
  </si>
  <si>
    <t xml:space="preserve"> 19.011311</t>
  </si>
  <si>
    <t xml:space="preserve"> 19.009023</t>
  </si>
  <si>
    <t xml:space="preserve"> 20.6534859</t>
  </si>
  <si>
    <t xml:space="preserve"> 20.619672</t>
  </si>
  <si>
    <t xml:space="preserve"> 16.59689</t>
  </si>
  <si>
    <t xml:space="preserve"> 20.487217</t>
  </si>
  <si>
    <t xml:space="preserve"> 20.481004997029974</t>
  </si>
  <si>
    <t xml:space="preserve"> 20.50156468531233</t>
  </si>
  <si>
    <t xml:space="preserve"> 21.156814</t>
  </si>
  <si>
    <t xml:space="preserve"> 21.151213</t>
  </si>
  <si>
    <t xml:space="preserve"> 21.129122</t>
  </si>
  <si>
    <t xml:space="preserve"> 21.976199</t>
  </si>
  <si>
    <t xml:space="preserve"> 21.998826874431323</t>
  </si>
  <si>
    <t xml:space="preserve"> 22.017617</t>
  </si>
  <si>
    <t xml:space="preserve"> 22.016412</t>
  </si>
  <si>
    <t xml:space="preserve"> 21.994969</t>
  </si>
  <si>
    <t xml:space="preserve"> 14.531219</t>
  </si>
  <si>
    <t xml:space="preserve"> 14.551882</t>
  </si>
  <si>
    <t xml:space="preserve"> 14.660977</t>
  </si>
  <si>
    <t xml:space="preserve"> 18.778194</t>
  </si>
  <si>
    <t xml:space="preserve"> 18.604325</t>
  </si>
  <si>
    <t xml:space="preserve"> 17.052229</t>
  </si>
  <si>
    <t xml:space="preserve"> 17.025595</t>
  </si>
  <si>
    <t xml:space="preserve"> 18.732205</t>
  </si>
  <si>
    <t>UX</t>
  </si>
  <si>
    <t>Data od</t>
  </si>
  <si>
    <t>Data do</t>
  </si>
  <si>
    <t>Galeria Katowicka</t>
  </si>
  <si>
    <t>Łódź | Manufaktura - rynek</t>
  </si>
  <si>
    <t>LOK3666</t>
  </si>
  <si>
    <t>Łódź | Manufaktura - parking</t>
  </si>
  <si>
    <t>51.780486, 19.44212</t>
  </si>
  <si>
    <t>LOK3670</t>
  </si>
  <si>
    <t>Wynajem powierzchni magazynowych</t>
  </si>
  <si>
    <t>52.35929988, 20.831135566</t>
  </si>
  <si>
    <t>LOK3132</t>
  </si>
  <si>
    <t>ul. Wał Miedzeszyński / Strzygłowska 31</t>
  </si>
  <si>
    <t>Wawer</t>
  </si>
  <si>
    <t>52.17245, 21.154936</t>
  </si>
  <si>
    <t>LOK3134</t>
  </si>
  <si>
    <t>al. Niepodległości / Batorego 39</t>
  </si>
  <si>
    <t>52.210231, 21.00788155</t>
  </si>
  <si>
    <t>LOK3133</t>
  </si>
  <si>
    <t>al. Niepodległości / Woronicza</t>
  </si>
  <si>
    <t>Wirzbno</t>
  </si>
  <si>
    <t>52.189319, 21.0164884</t>
  </si>
  <si>
    <t>LOK3137</t>
  </si>
  <si>
    <t>al. Wilanowska 115 - kierunek Wilanów</t>
  </si>
  <si>
    <t>52.174257, 21.046641</t>
  </si>
  <si>
    <t>LOK1032</t>
  </si>
  <si>
    <t>51.966874, 20.150067</t>
  </si>
  <si>
    <t>57601</t>
  </si>
  <si>
    <t>57602</t>
  </si>
  <si>
    <t>77606</t>
  </si>
  <si>
    <t>77605</t>
  </si>
  <si>
    <t>63601</t>
  </si>
  <si>
    <t>64603</t>
  </si>
  <si>
    <t>63605</t>
  </si>
  <si>
    <t>64604</t>
  </si>
  <si>
    <t>63602</t>
  </si>
  <si>
    <t>64602</t>
  </si>
  <si>
    <t>17601</t>
  </si>
  <si>
    <t>14603</t>
  </si>
  <si>
    <t>LOK3140</t>
  </si>
  <si>
    <t>Poczta Polska</t>
  </si>
  <si>
    <t>Augustów</t>
  </si>
  <si>
    <t>Rynek Zygmunta Augusta 3</t>
  </si>
  <si>
    <t xml:space="preserve">Konkurencja do Spółek Poczty Polskiej: https://www.poczta-polska.pl/o-firmie/grupa-pp/ | Polityka | Religia |Używki|Erotyka | Firmy naruszajace dobra osobiste PP </t>
  </si>
  <si>
    <t>Centrum zabytkowe miasta-Rynek Główny</t>
  </si>
  <si>
    <t>231032</t>
  </si>
  <si>
    <t>53.8438416666667, 22.9800611111111</t>
  </si>
  <si>
    <t>d.rob.: 08:00-19:00, w.sob.: 08:00-14:00</t>
  </si>
  <si>
    <t>LOK3142</t>
  </si>
  <si>
    <t>ul. Jerzego Waszyngtona 22 B</t>
  </si>
  <si>
    <t>Os. Piaski</t>
  </si>
  <si>
    <t>232273</t>
  </si>
  <si>
    <t>53.1266333333333, 23.1546527777778</t>
  </si>
  <si>
    <t>pon: 08:00-18:00, wt: 08:00-18:00, śr: 08:00-18:00, czw: 08:00-18:00, pi: 08:00-20:00</t>
  </si>
  <si>
    <t>LOK3145</t>
  </si>
  <si>
    <t>ul. Nowosielska 34</t>
  </si>
  <si>
    <t>Os. Starosielce</t>
  </si>
  <si>
    <t>232109</t>
  </si>
  <si>
    <t>53.1265166666667, 23.0784138888889</t>
  </si>
  <si>
    <t>pon: 08:00-20:00, wt: 08:00-17:30, śr: 08:00-17:30, czw: 08:00-17:30, pi: 08:00-17:30</t>
  </si>
  <si>
    <t>LOK3147</t>
  </si>
  <si>
    <t>ul. Warszawska 10</t>
  </si>
  <si>
    <t>Oś. Śródmieście</t>
  </si>
  <si>
    <t>230491</t>
  </si>
  <si>
    <t>53.1345611111111, 23.1680111111111</t>
  </si>
  <si>
    <t>d.rob.: 06:00-24:00, w.sob.: 06:00-24:00, Nie Han: 06:00-24:00, n nhan: 06:00-24:00</t>
  </si>
  <si>
    <t>LOK3149</t>
  </si>
  <si>
    <t>ul. Zachodnia 5 B</t>
  </si>
  <si>
    <t>Os. Nowe Miasto</t>
  </si>
  <si>
    <t>232309</t>
  </si>
  <si>
    <t>53.1130527777778, 23.1378722222222</t>
  </si>
  <si>
    <t>d.rob.: 08:00-18:00, w.sob.: 08:00-14:00</t>
  </si>
  <si>
    <t>LOK3150</t>
  </si>
  <si>
    <t>ul. Zagórna 2 B</t>
  </si>
  <si>
    <t>Os. Dziesięciny</t>
  </si>
  <si>
    <t>232080</t>
  </si>
  <si>
    <t>53.1502027777778, 23.1163444444444</t>
  </si>
  <si>
    <t>d.rob.: 09:00-18:00, w.sob.: 09:00-14:00</t>
  </si>
  <si>
    <t>LOK3151</t>
  </si>
  <si>
    <t>Aleja Bielany - przy hipermarkecie TESCO</t>
  </si>
  <si>
    <t>43"</t>
  </si>
  <si>
    <t>980317</t>
  </si>
  <si>
    <t>51.0487333333333, 16.9626555555556</t>
  </si>
  <si>
    <t>d.rob.: 10:00-21:00, w.sob.: 10:00-21:00, Nie Han: 10:00-20:00</t>
  </si>
  <si>
    <t>LOK3152</t>
  </si>
  <si>
    <t>ul. Francuska 6</t>
  </si>
  <si>
    <t>Galeria i Hipermarket AUCHAN</t>
  </si>
  <si>
    <t>232378</t>
  </si>
  <si>
    <t>51.053225, 16.9733166666667</t>
  </si>
  <si>
    <t>LOK3154</t>
  </si>
  <si>
    <t>ul. Dworcowa 29</t>
  </si>
  <si>
    <t>Dzielnica Wapienica</t>
  </si>
  <si>
    <t>232585</t>
  </si>
  <si>
    <t>49.8115194444444, 18.9828694444444</t>
  </si>
  <si>
    <t>pon: 09:00-16:00, wt: 09:00-16:00, śr: 10:00-17:00, czw: 10:00-17:00, pi: 12:00-20:00</t>
  </si>
  <si>
    <t>LOK3155</t>
  </si>
  <si>
    <t>ul. Komorowicka 235</t>
  </si>
  <si>
    <t>Dzielnica Komorowice</t>
  </si>
  <si>
    <t>232578</t>
  </si>
  <si>
    <t>49.8544194444444, 19.0401305555556</t>
  </si>
  <si>
    <t>pon: 09:00-20:00, wt: 09:00-17:00, śr: 09:00-17:00, czw: 09:00-17:00, pi: 09:00-17:00</t>
  </si>
  <si>
    <t>LOK3156</t>
  </si>
  <si>
    <t>ul. Legionów 47</t>
  </si>
  <si>
    <t>Dzielnica Bielsko- Biała Wschód</t>
  </si>
  <si>
    <t>232509</t>
  </si>
  <si>
    <t>49.8296611111111, 19.0549416666667</t>
  </si>
  <si>
    <t>pon: 09:00-15:00, wt: 09:00-15:00, śr: 09:00-15:00, czw: 09:00-15:00, pi: 11:00-20:00</t>
  </si>
  <si>
    <t>LOK3169</t>
  </si>
  <si>
    <t>pl. Ludwika Waryńskiego 1</t>
  </si>
  <si>
    <t>Dzielnica Chorzów Batory, w pobliżu Dworca PKP</t>
  </si>
  <si>
    <t>235760</t>
  </si>
  <si>
    <t>50.279425, 18.9454944444444</t>
  </si>
  <si>
    <t>d.rob.: 09:00-18:00, w.sob.: 09:00-13:00</t>
  </si>
  <si>
    <t>LOK3175</t>
  </si>
  <si>
    <t>al. Armii Krajowej 68</t>
  </si>
  <si>
    <t>Os. Tysiąclecia</t>
  </si>
  <si>
    <t>980005</t>
  </si>
  <si>
    <t>50.8278194444445, 19.1167194444444</t>
  </si>
  <si>
    <t>pon: 09:00-16:00, wt: 09:00-16:00, śr: 11:00-18:00, czw: 11:00-18:00, pi: 13:00-20:00</t>
  </si>
  <si>
    <t>LOK3177</t>
  </si>
  <si>
    <t>al. Niepodległości 46 a</t>
  </si>
  <si>
    <t>Dzielnica Bór</t>
  </si>
  <si>
    <t>767343</t>
  </si>
  <si>
    <t>50.7843916666667, 19.1401861111111</t>
  </si>
  <si>
    <t>LOK3179</t>
  </si>
  <si>
    <t>ul. Jana Kilińskiego 153</t>
  </si>
  <si>
    <t>236875</t>
  </si>
  <si>
    <t>50.8282388888889, 19.1101694444444</t>
  </si>
  <si>
    <t>pon: 09:00-18:00, wt: 09:00-18:00, śr: 09:00-20:00, czw: 09:00-18:00, pi: 09:00-17:00</t>
  </si>
  <si>
    <t>LOK3182</t>
  </si>
  <si>
    <t>ul. Świętego Rocha 250</t>
  </si>
  <si>
    <t>Dzielnica Grabówka</t>
  </si>
  <si>
    <t>979998</t>
  </si>
  <si>
    <t>50.8367194444444, 19.0610888888889</t>
  </si>
  <si>
    <t>pon: 09:30-16:00, wt: 09:30-16:00, śr: 09:30-16:00, czw: 09:30-16:00, pi: 13:00-20:00</t>
  </si>
  <si>
    <t>LOK3184</t>
  </si>
  <si>
    <t>Dąbrowa Górnicza</t>
  </si>
  <si>
    <t>ul. Gustawa Morcinka 3</t>
  </si>
  <si>
    <t>Dzielnica Gołonóg - Osiedle mieszkaniowe</t>
  </si>
  <si>
    <t>237254</t>
  </si>
  <si>
    <t>50.3329, 19.2139</t>
  </si>
  <si>
    <t>pon: 09:00-18:00, wt: 09:00-18:00, śr: 09:00-18:00, czw: 09:00-18:00, pi: 10:00-20:00</t>
  </si>
  <si>
    <t>LOK3218</t>
  </si>
  <si>
    <t>ul. Bohaterów Getta Warszawskiego 14</t>
  </si>
  <si>
    <t>Centrum przy dworcu PKP i PKS</t>
  </si>
  <si>
    <t>239962</t>
  </si>
  <si>
    <t>50.3008472222222, 18.6756861111111</t>
  </si>
  <si>
    <t>d.rob.: 09:00-19:00, w.sob.: 09:00-13:00</t>
  </si>
  <si>
    <t>LOK3222</t>
  </si>
  <si>
    <t>ul. Bolesława Chrobrego 36</t>
  </si>
  <si>
    <t>centrum miasta</t>
  </si>
  <si>
    <t>240374</t>
  </si>
  <si>
    <t>52.5343, 17.6002138888889</t>
  </si>
  <si>
    <t>d.rob.: 08:00-19:00, w.sob.: 09:00-13:00</t>
  </si>
  <si>
    <t>LOK3224</t>
  </si>
  <si>
    <t>ul. Konstytucji 3 Maja 17</t>
  </si>
  <si>
    <t>centrum miasta, przy głównej ulicy</t>
  </si>
  <si>
    <t>240543</t>
  </si>
  <si>
    <t>53.5617638888889, 14.832325</t>
  </si>
  <si>
    <t>d.rob.: 10:00-18:00, w.sob.: 09:00-14:00</t>
  </si>
  <si>
    <t>LOK3225</t>
  </si>
  <si>
    <t>Gorzów Wielkopolski</t>
  </si>
  <si>
    <t>ul. Karola Marcinkowskiego 90</t>
  </si>
  <si>
    <t>Centrum Osiedla Staszica</t>
  </si>
  <si>
    <t>240905</t>
  </si>
  <si>
    <t>52.7387888888889, 15.2133722222222</t>
  </si>
  <si>
    <t>d.rob.: 09:00-17:00, w.sob.: 09:00-12:00</t>
  </si>
  <si>
    <t>LOK3226</t>
  </si>
  <si>
    <t>ul. Kazimierza Jagiellończyka 4</t>
  </si>
  <si>
    <t>Przy Urzędzie Wojewódzkim</t>
  </si>
  <si>
    <t>240800</t>
  </si>
  <si>
    <t>52.7392333333333, 15.2311222222222</t>
  </si>
  <si>
    <t>d.rob.: 08:00-17:00, w.sob.: 09:00-13:00</t>
  </si>
  <si>
    <t>LOK3227</t>
  </si>
  <si>
    <t>ul. Kombatantów 2</t>
  </si>
  <si>
    <t>Centrum Os. Manhatan</t>
  </si>
  <si>
    <t>240912</t>
  </si>
  <si>
    <t>52.7617222222222, 15.2676277777778</t>
  </si>
  <si>
    <t>d.rob.: 09:00-19:00, w.sob.: 09:00-14:00</t>
  </si>
  <si>
    <t>LOK3228</t>
  </si>
  <si>
    <t>ul. Pocztowa 19</t>
  </si>
  <si>
    <t>Centrum miasta</t>
  </si>
  <si>
    <t>240886</t>
  </si>
  <si>
    <t>52.73065, 15.2354527777778</t>
  </si>
  <si>
    <t>pon: 08:30-16:30, wt: 08:30-16:30, śr: 08:30-16:30, czw: 08:30-16:30, pi: 10:00-20:00</t>
  </si>
  <si>
    <t>LOK3232</t>
  </si>
  <si>
    <t>Gryfino</t>
  </si>
  <si>
    <t>ul. Sprzymierzonych 2</t>
  </si>
  <si>
    <t>przy stacji PKP</t>
  </si>
  <si>
    <t>241858</t>
  </si>
  <si>
    <t>53.2541527777778, 14.4918305555556</t>
  </si>
  <si>
    <t>d.rob.: 08:00-18:00, w.sob.: 09:00-15:00</t>
  </si>
  <si>
    <t>LOK3235</t>
  </si>
  <si>
    <t>al. Tysiąclecia 20</t>
  </si>
  <si>
    <t>Osiedle Stałe</t>
  </si>
  <si>
    <t>243380</t>
  </si>
  <si>
    <t>50.2286638888889, 19.2353833333333</t>
  </si>
  <si>
    <t>d.rob.: 08:00-17:00, w.sob.: 08:00-13:00</t>
  </si>
  <si>
    <t>LOK3237</t>
  </si>
  <si>
    <t>ul. Górnośląska 36 A</t>
  </si>
  <si>
    <t>Główna ulica miasta</t>
  </si>
  <si>
    <t>244114</t>
  </si>
  <si>
    <t>51.75365, 18.0793638888889</t>
  </si>
  <si>
    <t>d.rob.: 08:00-18:00, w.sob.: 08:00-10:00, 10:30-14:00</t>
  </si>
  <si>
    <t>LOK3240</t>
  </si>
  <si>
    <t>al. Wojciecha Korfantego 128</t>
  </si>
  <si>
    <t>Dzielnica Wełnowiec</t>
  </si>
  <si>
    <t>770537</t>
  </si>
  <si>
    <t>50.2772472222222, 19.0220555555556</t>
  </si>
  <si>
    <t>pon: 10:00-16:00, wt: 10:00-16:00, śr: 10:00-16:00, czw: 14:00-20:00, pi: 14:00-20:00</t>
  </si>
  <si>
    <t>LOK3241</t>
  </si>
  <si>
    <t>pl. Oddziałów Młodzieży Powstańczej 6</t>
  </si>
  <si>
    <t>Centrum, przy dworcu PKP</t>
  </si>
  <si>
    <t>244907</t>
  </si>
  <si>
    <t>50.2570527777778, 19.016625</t>
  </si>
  <si>
    <t>pon: 08:00-19:00, wt: 08:00-19:00, śr: 08:00-19:00, czw: 08:00-19:00, pi: 08:00-20:00</t>
  </si>
  <si>
    <t>LOK3244</t>
  </si>
  <si>
    <t>ul. Bogucicka 2</t>
  </si>
  <si>
    <t>Dzielnica Zawodzie</t>
  </si>
  <si>
    <t>244769</t>
  </si>
  <si>
    <t>50.2588666666667, 19.0439833333333</t>
  </si>
  <si>
    <t>pon: 08:30-17:00, wt: 08:30-17:00, śr: 08:30-17:00, czw: 09:30-20:00, pi: 09:30-20:00</t>
  </si>
  <si>
    <t>LOK3249</t>
  </si>
  <si>
    <t>ul. Jagiellońska 25</t>
  </si>
  <si>
    <t>Centrum Urząd Wojewódzki</t>
  </si>
  <si>
    <t>400947</t>
  </si>
  <si>
    <t>50.2536333333333, 19.0252638888889</t>
  </si>
  <si>
    <t>pon: 08:00-15:30, wt: 08:30-15:30, 16:00-20:00, śr: 08:00-15:30, czw: 08:00-15:30, pi: 08:00-15:30</t>
  </si>
  <si>
    <t>LOK3252</t>
  </si>
  <si>
    <t>ul. Panewnicka 75</t>
  </si>
  <si>
    <t>Dzielnica Panewniki</t>
  </si>
  <si>
    <t>973488</t>
  </si>
  <si>
    <t>50.22755, 18.9590111111111</t>
  </si>
  <si>
    <t>pon: 11:00-20:00, wt: 10:30-18:30, śr: 10:30-18:30, czw: 10:30-18:30, pi: 10:30-18:30</t>
  </si>
  <si>
    <t>LOK3254</t>
  </si>
  <si>
    <t>ul. Słupska 1</t>
  </si>
  <si>
    <t>Dzielnica Ligota</t>
  </si>
  <si>
    <t>244714</t>
  </si>
  <si>
    <t>50.22335, 18.9699972222222</t>
  </si>
  <si>
    <t>d.rob.: 08:30-17:30, w.sob.: 09:00-13:00</t>
  </si>
  <si>
    <t>LOK3256</t>
  </si>
  <si>
    <t>ul. Tysiąclecia 5</t>
  </si>
  <si>
    <t>244871</t>
  </si>
  <si>
    <t>50.2753111111111, 18.9810611111111</t>
  </si>
  <si>
    <t>pon: 09:00-19:00, wt: 09:00-19:00, śr: 09:00-19:00, czw: 09:00-19:00, pi: 09:00-20:00</t>
  </si>
  <si>
    <t>LOK3257</t>
  </si>
  <si>
    <t>Komorniki</t>
  </si>
  <si>
    <t>ul. Młyńska 10</t>
  </si>
  <si>
    <t>centrum wsi</t>
  </si>
  <si>
    <t>246446</t>
  </si>
  <si>
    <t>52.3338972222222, 16.8084416666667</t>
  </si>
  <si>
    <t>pon: 10:00-20:00, wt: 09:00-19:00, śr: 09:00-19:00, czw: 09:00-19:00, pi: 09:00-19:00</t>
  </si>
  <si>
    <t>LOK3262</t>
  </si>
  <si>
    <t>al. Pokoju 33</t>
  </si>
  <si>
    <t>Kompleks handlowy</t>
  </si>
  <si>
    <t>247801</t>
  </si>
  <si>
    <t>50.0586861111111, 19.9758361111111</t>
  </si>
  <si>
    <t>d.rob.: 08:00-20:00</t>
  </si>
  <si>
    <t>LOK3263</t>
  </si>
  <si>
    <t>os. 2 Pułku Lotniczego 1</t>
  </si>
  <si>
    <t>kompleks handlowo-usługowy</t>
  </si>
  <si>
    <t>971606</t>
  </si>
  <si>
    <t>50.0793, 20.0107777777778</t>
  </si>
  <si>
    <t>d.rob.: 09:00-20:00</t>
  </si>
  <si>
    <t>LOK3264</t>
  </si>
  <si>
    <t>os. Bohaterów Września 26 A</t>
  </si>
  <si>
    <t>kompleks handlowy w osiedlu mieszkaniowym</t>
  </si>
  <si>
    <t>970391</t>
  </si>
  <si>
    <t>50.0986638888889, 20.0115944444444</t>
  </si>
  <si>
    <t>d.rob.: 09:00-20:00, w.sob.: 09:00-15:00</t>
  </si>
  <si>
    <t>LOK3267</t>
  </si>
  <si>
    <t>os. Kolorowe 11A</t>
  </si>
  <si>
    <t>osiedle mieszkaniowe</t>
  </si>
  <si>
    <t>972304</t>
  </si>
  <si>
    <t>50.0738055555556, 20.0272194444444</t>
  </si>
  <si>
    <t>LOK3268</t>
  </si>
  <si>
    <t>os. Niepodległości 3</t>
  </si>
  <si>
    <t>osiedle mieszkaniowe-kompleks handlowo - usługowy</t>
  </si>
  <si>
    <t>993051</t>
  </si>
  <si>
    <t>50.0822416666667, 20.022025</t>
  </si>
  <si>
    <t>pon: 11:00-19:00, wt: 11:00-19:00, śr: 11:00-19:00, czw: 11:00-19:00, pi: 12:00-20:00</t>
  </si>
  <si>
    <t>LOK3269</t>
  </si>
  <si>
    <t>os. Tysiąclecia 42</t>
  </si>
  <si>
    <t>Pawilon Handlowy</t>
  </si>
  <si>
    <t>981222</t>
  </si>
  <si>
    <t>50.0937472222222, 20.0018777777778</t>
  </si>
  <si>
    <t>pon: 10:00-19:00, wt: 10:00-19:00, śr: 10:00-19:00, czw: 10:00-19:00, pi: 11:00-20:00</t>
  </si>
  <si>
    <t>LOK3270</t>
  </si>
  <si>
    <t>os. Urocze 5</t>
  </si>
  <si>
    <t>blok mieszkalny - przy Straży Pożarnej</t>
  </si>
  <si>
    <t>970739</t>
  </si>
  <si>
    <t>50.0779361111111, 20.0340805555556</t>
  </si>
  <si>
    <t>LOK3271</t>
  </si>
  <si>
    <t>os. Willowe 28</t>
  </si>
  <si>
    <t>budynek przy Cmentarzu</t>
  </si>
  <si>
    <t>230703</t>
  </si>
  <si>
    <t>50.0714361111111, 20.0509166666667</t>
  </si>
  <si>
    <t>d.rob.: 08:00-20:00, w.sob.: 08:00-14:00</t>
  </si>
  <si>
    <t>LOK3272</t>
  </si>
  <si>
    <t>pl. Wszystkich Świętych 9</t>
  </si>
  <si>
    <t>kamienica w okolicy Urzędu Miasta</t>
  </si>
  <si>
    <t>978076</t>
  </si>
  <si>
    <t>50.0592805555556, 19.9369888888889</t>
  </si>
  <si>
    <t>LOK3273</t>
  </si>
  <si>
    <t>ul. Aleksandry 11</t>
  </si>
  <si>
    <t>990638</t>
  </si>
  <si>
    <t>50.0127722222222, 20.0194277777778</t>
  </si>
  <si>
    <t>LOK3276</t>
  </si>
  <si>
    <t>ul. Bronowicka 44</t>
  </si>
  <si>
    <t>przystanek MPK</t>
  </si>
  <si>
    <t>247568</t>
  </si>
  <si>
    <t>50.0780666666667, 19.8995083333333</t>
  </si>
  <si>
    <t>LOK3280</t>
  </si>
  <si>
    <t>ul. Grochowska 2</t>
  </si>
  <si>
    <t>siedziba administacji Poczty Polskiej</t>
  </si>
  <si>
    <t>934940</t>
  </si>
  <si>
    <t>50.0741888888889, 19.9586361111111</t>
  </si>
  <si>
    <t>LOK3281</t>
  </si>
  <si>
    <t>ul. Józefa Mackiewicza 17</t>
  </si>
  <si>
    <t>DH Mozart</t>
  </si>
  <si>
    <t>975941</t>
  </si>
  <si>
    <t>50.0935416666667, 19.9471444444444</t>
  </si>
  <si>
    <t>LOK3284</t>
  </si>
  <si>
    <t>ul. Kuźnicy Kołłątajowskiej 13</t>
  </si>
  <si>
    <t>Pawilon Handlowy Lewiatan</t>
  </si>
  <si>
    <t>971482</t>
  </si>
  <si>
    <t>50.0975916666667, 19.9593111111111</t>
  </si>
  <si>
    <t>LOK3285</t>
  </si>
  <si>
    <t>ul. Leonida Teligi 24</t>
  </si>
  <si>
    <t>Pawilon Handlowy w osiedlu mieszkaniowym</t>
  </si>
  <si>
    <t>247694</t>
  </si>
  <si>
    <t>50.0154472222222, 20.0096666666667</t>
  </si>
  <si>
    <t>LOK3290</t>
  </si>
  <si>
    <t>ul. Okólna 4</t>
  </si>
  <si>
    <t>pawilon handlowy w osiedlu mieszkaniowym</t>
  </si>
  <si>
    <t>247782</t>
  </si>
  <si>
    <t>50.0181555555556, 19.9824722222222</t>
  </si>
  <si>
    <t>LOK3293</t>
  </si>
  <si>
    <t>ul. Starowiślna 56</t>
  </si>
  <si>
    <t>budynek mieszkalny - przystanek MPK</t>
  </si>
  <si>
    <t>972292</t>
  </si>
  <si>
    <t>50.0531944444444, 19.9490722222222</t>
  </si>
  <si>
    <t>LOK3294</t>
  </si>
  <si>
    <t>Galeria Bronowice</t>
  </si>
  <si>
    <t>998463</t>
  </si>
  <si>
    <t>50.0911611111111, 19.9029333333333</t>
  </si>
  <si>
    <t>d.rob.: 09:00-21:00, w.sob.: 09:00-21:00, Nie Han: 10:00-21:00</t>
  </si>
  <si>
    <t>LOK3296</t>
  </si>
  <si>
    <t>ul. Walerego Eliasza Radzikowskiego 129</t>
  </si>
  <si>
    <t>przy drodze wylotowej z Krakowa w kierunku Lotnisk</t>
  </si>
  <si>
    <t>972247</t>
  </si>
  <si>
    <t>50.0893583333333, 19.8837361111111</t>
  </si>
  <si>
    <t>LOK3299</t>
  </si>
  <si>
    <t>ul. Wierzbowa 4</t>
  </si>
  <si>
    <t>970591</t>
  </si>
  <si>
    <t>50.0459055555556, 19.9313083333333</t>
  </si>
  <si>
    <t>LOK3301</t>
  </si>
  <si>
    <t>ul. Wincentego Witosa 7</t>
  </si>
  <si>
    <t>hipermarket Carrefour</t>
  </si>
  <si>
    <t>970339</t>
  </si>
  <si>
    <t>50.0113583333333, 19.9627805555556</t>
  </si>
  <si>
    <t>LOK3302</t>
  </si>
  <si>
    <t>ul. Wrocławska 48-50</t>
  </si>
  <si>
    <t>kompleks handlowo - usługowy</t>
  </si>
  <si>
    <t>934964</t>
  </si>
  <si>
    <t>50.0780666666667, 19.9238833333333</t>
  </si>
  <si>
    <t>pon: 08:00-20:00, wt: 08:00-20:00, śr: 08:00-20:00, czw: 08:00-20:00, pi: 10:00-20:00</t>
  </si>
  <si>
    <t>LOK3303</t>
  </si>
  <si>
    <t>ul. Kardynała Stefana Wyszyńskiego 1</t>
  </si>
  <si>
    <t>Budynek mieszkalno-usługowy, naprzeciwko Kościół</t>
  </si>
  <si>
    <t>249052</t>
  </si>
  <si>
    <t>52.2312638888889, 19.3629444444444</t>
  </si>
  <si>
    <t>LOK3306</t>
  </si>
  <si>
    <t>ul. Dworcowa 3</t>
  </si>
  <si>
    <t>Przy dworcu PKP</t>
  </si>
  <si>
    <t>249621</t>
  </si>
  <si>
    <t>51.8444861111111, 16.5647861111111</t>
  </si>
  <si>
    <t>d.rob.: 08:00-20:00, w.sob.: 09:00-13:00</t>
  </si>
  <si>
    <t>LOK3313</t>
  </si>
  <si>
    <t>Luboń</t>
  </si>
  <si>
    <t>ul. Wschodnia 22/19</t>
  </si>
  <si>
    <t>392595</t>
  </si>
  <si>
    <t>52.3429111111111, 16.8799666666667</t>
  </si>
  <si>
    <t>pon: 10:00-20:00, wt: 10:00-19:00, śr: 10:00-19:00, czw: 10:00-19:00, pi: 10:00-19:00</t>
  </si>
  <si>
    <t>LOK3315</t>
  </si>
  <si>
    <t>Łomża</t>
  </si>
  <si>
    <t>pl. Pocztowy 1</t>
  </si>
  <si>
    <t>230527</t>
  </si>
  <si>
    <t>53.1796916666667, 22.0742638888889</t>
  </si>
  <si>
    <t>d.rob.: 07:30-20:00, w.sob.: 08:00-14:00</t>
  </si>
  <si>
    <t>LOK3317</t>
  </si>
  <si>
    <t>al. Księdza Kardynała Stefana Wyszyńskiego 61</t>
  </si>
  <si>
    <t>Os. Retkinia Północ</t>
  </si>
  <si>
    <t>252334</t>
  </si>
  <si>
    <t>51.7444277777778, 19.3903638888889</t>
  </si>
  <si>
    <t>pon: 09:00-19:00, wt: 09:00-19:00, śr: 09:00-19:00, czw: 09:00-20:00, pi: 09:00-20:00</t>
  </si>
  <si>
    <t>LOK3319</t>
  </si>
  <si>
    <t>al. Tadeusza Kościuszki 5/7</t>
  </si>
  <si>
    <t>252277</t>
  </si>
  <si>
    <t>51.7695138888889, 19.452925</t>
  </si>
  <si>
    <t>LOK3320</t>
  </si>
  <si>
    <t>ul. Andrzeja Sacharowa 63</t>
  </si>
  <si>
    <t>pawilon handlowy - Os. Bolesława Chrobrego</t>
  </si>
  <si>
    <t>252903</t>
  </si>
  <si>
    <t>51.7562277777778, 19.5487083333333</t>
  </si>
  <si>
    <t>d.rob.: 09:00-19:00, w.sob.: 08:00-14:00</t>
  </si>
  <si>
    <t>LOK3322</t>
  </si>
  <si>
    <t>ul. Chóralna 2</t>
  </si>
  <si>
    <t>budynek TP S.A. - Os. Chojny Zatorze</t>
  </si>
  <si>
    <t>252941</t>
  </si>
  <si>
    <t>51.7211055555556, 19.4872944444444</t>
  </si>
  <si>
    <t>w.sob.: 08:00-14:00, pon: 08:00-18:00, wt: 08:00-18:00, śr: 08:00-18:00, czw: 08:00-18:00, pi: 10:00-20:00</t>
  </si>
  <si>
    <t>LOK3324</t>
  </si>
  <si>
    <t>ul. Juliana Tuwima 38</t>
  </si>
  <si>
    <t>252253</t>
  </si>
  <si>
    <t>51.7663, 19.4651</t>
  </si>
  <si>
    <t>LOK3325</t>
  </si>
  <si>
    <t>ul. Kapitana Pilota Franciszka Żwirki 1 B</t>
  </si>
  <si>
    <t>budynek mieszkalny-centrum</t>
  </si>
  <si>
    <t>252446</t>
  </si>
  <si>
    <t>51.7559611111111, 19.4578166666667</t>
  </si>
  <si>
    <t>LOK3326</t>
  </si>
  <si>
    <t>ul. Łagiewnicka 39/43</t>
  </si>
  <si>
    <t>blok mieszkalny- okolice Rynek Dolna</t>
  </si>
  <si>
    <t>331095</t>
  </si>
  <si>
    <t>51.789725, 19.4549305555556</t>
  </si>
  <si>
    <t>pon: 10:00-18:00, wt: 10:00-18:00, śr: 10:00-18:00, czw: 10:00-18:00, pi: 12:00-20:00</t>
  </si>
  <si>
    <t>LOK3329</t>
  </si>
  <si>
    <t>ul. Niezapominajki 13</t>
  </si>
  <si>
    <t>Osiedle Radogoszcz Zachód</t>
  </si>
  <si>
    <t>252965</t>
  </si>
  <si>
    <t>51.8153333333333, 19.4302222222222</t>
  </si>
  <si>
    <t>d.rob.: 10:00-20:00</t>
  </si>
  <si>
    <t>LOK3332</t>
  </si>
  <si>
    <t>ul. Pomorska 115</t>
  </si>
  <si>
    <t>budynek mieszkalny</t>
  </si>
  <si>
    <t>252534</t>
  </si>
  <si>
    <t>51.7787222222222, 19.479425</t>
  </si>
  <si>
    <t>pon: 09:00-19:00, wt: 09:00-19:00, śr: 09:00-19:00, czw: 09:00-19:00, pi: 10:00-20:00</t>
  </si>
  <si>
    <t>LOK3334</t>
  </si>
  <si>
    <t>ul. Rydzowa 14</t>
  </si>
  <si>
    <t>Osiedle im M. Konopnickiej (Ryneczek osiedlowy)</t>
  </si>
  <si>
    <t>252815</t>
  </si>
  <si>
    <t>51.79695, 19.3763416666667</t>
  </si>
  <si>
    <t>pon: 08:30-19:00, wt: 08:30-19:00, śr: 08:30-19:00, czw: 08:30-19:00, pi: 08:30-20:00</t>
  </si>
  <si>
    <t>LOK3335</t>
  </si>
  <si>
    <t>ul. Tadeusza Boya-Żeleńskiego 12</t>
  </si>
  <si>
    <t>Osiedle Doły, ciąg sklepów</t>
  </si>
  <si>
    <t>735622</t>
  </si>
  <si>
    <t>51.7906611111111, 19.4773916666667</t>
  </si>
  <si>
    <t>pon: 08:00-18:00, wt: 08:00-18:00, śr: 08:00-18:00, czw: 08:00-18:00, pi: 10:00-20:00</t>
  </si>
  <si>
    <t>LOK3341</t>
  </si>
  <si>
    <t>Mikołów</t>
  </si>
  <si>
    <t>ul. Franciszka Żwirki i Stanisława Wigury 11</t>
  </si>
  <si>
    <t>254259</t>
  </si>
  <si>
    <t>50.1680277777778, 18.8972722222222</t>
  </si>
  <si>
    <t>d.rob.: 08:00-19:00, w.sob.: 08:00-11:00</t>
  </si>
  <si>
    <t>LOK3343</t>
  </si>
  <si>
    <t>Mosina</t>
  </si>
  <si>
    <t>ul. Kolejowa 1</t>
  </si>
  <si>
    <t>w pobliżu dworca PKP</t>
  </si>
  <si>
    <t>254842</t>
  </si>
  <si>
    <t>52.2436222222222, 16.8520611111111</t>
  </si>
  <si>
    <t>d.rob.: 08:00-18:00, w.sob.: 08:00-10:00, 10:30-13:00</t>
  </si>
  <si>
    <t>LOK3344</t>
  </si>
  <si>
    <t>Myślibórz</t>
  </si>
  <si>
    <t>ul. Rynek im. Jana Pawła II 16</t>
  </si>
  <si>
    <t>przy Rynku Miejskim</t>
  </si>
  <si>
    <t>255283</t>
  </si>
  <si>
    <t>52.9250805555556, 14.8657666666667</t>
  </si>
  <si>
    <t>LOK3345</t>
  </si>
  <si>
    <t>Nowogard</t>
  </si>
  <si>
    <t>ul. 3 Maja 17</t>
  </si>
  <si>
    <t>przy dworcu autobusowym</t>
  </si>
  <si>
    <t>256150</t>
  </si>
  <si>
    <t>53.6658083333333, 15.1184805555556</t>
  </si>
  <si>
    <t>d.rob.: 09:00-18:00, w.sob.: 08:00-14:00</t>
  </si>
  <si>
    <t>LOK3349</t>
  </si>
  <si>
    <t>ul. Generała Kazimierza Pułaskiego 11A</t>
  </si>
  <si>
    <t>258468</t>
  </si>
  <si>
    <t>51.6660777777778, 19.35355</t>
  </si>
  <si>
    <t>LOK3354</t>
  </si>
  <si>
    <t>Piła</t>
  </si>
  <si>
    <t>al. Wojska Polskiego 36</t>
  </si>
  <si>
    <t>259209</t>
  </si>
  <si>
    <t>53.1513333333333, 16.7316583333333</t>
  </si>
  <si>
    <t>LOK3355</t>
  </si>
  <si>
    <t>ul. Juliusza Słowackiego 17</t>
  </si>
  <si>
    <t>centrum</t>
  </si>
  <si>
    <t>259304</t>
  </si>
  <si>
    <t>51.4091583333333, 19.6882083333333</t>
  </si>
  <si>
    <t>LOK3357</t>
  </si>
  <si>
    <t>ul. Bielska 14 B</t>
  </si>
  <si>
    <t>Budynek wolno stojący</t>
  </si>
  <si>
    <t>230860</t>
  </si>
  <si>
    <t>52.5483916666667, 19.6896861111111</t>
  </si>
  <si>
    <t>LOK3359</t>
  </si>
  <si>
    <t>Police</t>
  </si>
  <si>
    <t>ul. Grunwaldzka 16</t>
  </si>
  <si>
    <t>259942</t>
  </si>
  <si>
    <t>53.5516194444444, 14.5683055555556</t>
  </si>
  <si>
    <t>LOK3360</t>
  </si>
  <si>
    <t>os. Armii Krajowej 101</t>
  </si>
  <si>
    <t>260578</t>
  </si>
  <si>
    <t>52.3796916666667, 16.9510361111111</t>
  </si>
  <si>
    <t>pon: 08:00-20:00, wt: 08:00-19:00, śr: 08:00-19:00, czw: 08:00-19:00, pi: 08:00-19:00</t>
  </si>
  <si>
    <t>LOK3361</t>
  </si>
  <si>
    <t>os. Bolesława Chrobrego 101</t>
  </si>
  <si>
    <t>260611</t>
  </si>
  <si>
    <t>52.4590527777778, 16.9129472222222</t>
  </si>
  <si>
    <t>LOK3363</t>
  </si>
  <si>
    <t>os. Jana III Sobieskiego 52</t>
  </si>
  <si>
    <t>992072</t>
  </si>
  <si>
    <t>52.4627166666667, 16.9120583333333</t>
  </si>
  <si>
    <t>LOK3364</t>
  </si>
  <si>
    <t>os. Orła Białego 3</t>
  </si>
  <si>
    <t>733390</t>
  </si>
  <si>
    <t>52.3774222222222, 16.9593444444444</t>
  </si>
  <si>
    <t>pon: 10:00-20:00, wt: 08:00-19:00, śr: 08:00-19:00, czw: 08:00-19:00, pi: 08:00-19:00</t>
  </si>
  <si>
    <t>LOK3365</t>
  </si>
  <si>
    <t>os. Piastowskie 118</t>
  </si>
  <si>
    <t>337631</t>
  </si>
  <si>
    <t>52.3862083333333, 16.9423083333333</t>
  </si>
  <si>
    <t>pon: 13:00-15:00, 15:30-20:00, wt: 12:00-15:00, 15:30-19:00, śr: 09:00-13:00, 13:30-16:00, czw: 09:00-13:00, 13:30-16:00, pi: 09:00-13:00, 13:30-16:00</t>
  </si>
  <si>
    <t>LOK3367</t>
  </si>
  <si>
    <t>os. Przyjaźni 115</t>
  </si>
  <si>
    <t>260604</t>
  </si>
  <si>
    <t>52.434025, 16.9331916666667</t>
  </si>
  <si>
    <t>d.rob.: 08:00-20:00, w.sob.: 08:00-12:00</t>
  </si>
  <si>
    <t>LOK3368</t>
  </si>
  <si>
    <t>os. Rusa 54</t>
  </si>
  <si>
    <t>980443</t>
  </si>
  <si>
    <t>52.3909472222222, 16.9862472222222</t>
  </si>
  <si>
    <t>LOK3369</t>
  </si>
  <si>
    <t>os. Wichrowe Wzgórze 104</t>
  </si>
  <si>
    <t>plac handlowy wewnątrz osiedla</t>
  </si>
  <si>
    <t>973752</t>
  </si>
  <si>
    <t>52.438925, 16.9397277777778</t>
  </si>
  <si>
    <t>LOK3370</t>
  </si>
  <si>
    <t>os. Władysława Łokietka 102</t>
  </si>
  <si>
    <t>589691</t>
  </si>
  <si>
    <t>52.4494111111111, 16.9417833333333</t>
  </si>
  <si>
    <t>LOK3372</t>
  </si>
  <si>
    <t>Rynek Jeżycki 1</t>
  </si>
  <si>
    <t>Rynek handlowy</t>
  </si>
  <si>
    <t>260361</t>
  </si>
  <si>
    <t>52.4119416666667, 16.9039611111111</t>
  </si>
  <si>
    <t>LOK3373</t>
  </si>
  <si>
    <t>ul. 23 Lutego 26</t>
  </si>
  <si>
    <t>260385</t>
  </si>
  <si>
    <t>52.4099194444444, 16.9297388888889</t>
  </si>
  <si>
    <t>LOK3374</t>
  </si>
  <si>
    <t>ul. 28 Czerwca 1956 R. 132</t>
  </si>
  <si>
    <t>260354</t>
  </si>
  <si>
    <t>52.3903388888889, 16.9191277777778</t>
  </si>
  <si>
    <t>LOK3376</t>
  </si>
  <si>
    <t>ul. Bukowa 4</t>
  </si>
  <si>
    <t>260497</t>
  </si>
  <si>
    <t>52.3650722222222, 16.904675</t>
  </si>
  <si>
    <t>LOK3378</t>
  </si>
  <si>
    <t>ul. Głogowska 132/140</t>
  </si>
  <si>
    <t>Hipermarket Leclerc</t>
  </si>
  <si>
    <t>260709</t>
  </si>
  <si>
    <t>52.3881138888889, 16.8913805555556</t>
  </si>
  <si>
    <t>LOK3380</t>
  </si>
  <si>
    <t>ul. Głogowska 179</t>
  </si>
  <si>
    <t>375040</t>
  </si>
  <si>
    <t>52.3826444444444, 16.8848277777778</t>
  </si>
  <si>
    <t>pon: 08:00-20:00, wt: 08:00-18:00, śr: 08:00-18:00, czw: 08:00-18:00, pi: 08:00-18:00</t>
  </si>
  <si>
    <t>LOK3381</t>
  </si>
  <si>
    <t>ul. Główna 58</t>
  </si>
  <si>
    <t>główny szlak komunikacyjny</t>
  </si>
  <si>
    <t>260392</t>
  </si>
  <si>
    <t>52.4216333333333, 16.9730555555556</t>
  </si>
  <si>
    <t>LOK3383</t>
  </si>
  <si>
    <t>ul. Grochowska 79</t>
  </si>
  <si>
    <t>260530</t>
  </si>
  <si>
    <t>52.403975, 16.8751222222222</t>
  </si>
  <si>
    <t>LOK3385</t>
  </si>
  <si>
    <t>ul. Jawornicka 8</t>
  </si>
  <si>
    <t>260585</t>
  </si>
  <si>
    <t>52.3887972222222, 16.8544222222222</t>
  </si>
  <si>
    <t>w.sob.: 08:00-14:00, pon: 08:00-20:00, wt: 08:00-20:00, śr: 08:00-20:00, czw: 08:00-20:00, pi: 08:00-20:00</t>
  </si>
  <si>
    <t>LOK3386</t>
  </si>
  <si>
    <t>ul. Karpia 21A</t>
  </si>
  <si>
    <t>260404</t>
  </si>
  <si>
    <t>52.4458277777778, 16.9545916666667</t>
  </si>
  <si>
    <t>pon: 12:00-20:00, wt: 10:00-18:00, śr: 10:00-18:00, czw: 10:00-18:00, pi: 10:00-18:00</t>
  </si>
  <si>
    <t>LOK3387</t>
  </si>
  <si>
    <t>ul. Katowicka 79B</t>
  </si>
  <si>
    <t>536423</t>
  </si>
  <si>
    <t>52.3965305555556, 16.9651</t>
  </si>
  <si>
    <t>LOK3389</t>
  </si>
  <si>
    <t>ul. Opolska 114 A</t>
  </si>
  <si>
    <t>969189</t>
  </si>
  <si>
    <t>52.3598444444444, 16.8873805555556</t>
  </si>
  <si>
    <t>LOK3390</t>
  </si>
  <si>
    <t>ul. Piątkowska 123 A</t>
  </si>
  <si>
    <t>260635</t>
  </si>
  <si>
    <t>52.4317111111111, 16.9142527777778</t>
  </si>
  <si>
    <t>d.rob.: 10:00-18:00, w.sob.: 08:00-10:00, 10:30-14:00</t>
  </si>
  <si>
    <t>LOK3393</t>
  </si>
  <si>
    <t>ul. Przemysłowa 64</t>
  </si>
  <si>
    <t>pasaż handlowy</t>
  </si>
  <si>
    <t>972823</t>
  </si>
  <si>
    <t>52.3929111111111, 16.9191055555556</t>
  </si>
  <si>
    <t>LOK3394</t>
  </si>
  <si>
    <t>ul. Starołęcka 42D</t>
  </si>
  <si>
    <t>Pętla tramwajowa</t>
  </si>
  <si>
    <t>337624</t>
  </si>
  <si>
    <t>52.3692972222222, 16.9323305555556</t>
  </si>
  <si>
    <t>d.rob.: 08:00-20:00, w.sob.: 08:00-10:30, 11:00-14:00</t>
  </si>
  <si>
    <t>LOK3395</t>
  </si>
  <si>
    <t>ul. Strzeszyńska 63</t>
  </si>
  <si>
    <t>Centrum Handlowe Galeria Podolany</t>
  </si>
  <si>
    <t>260466</t>
  </si>
  <si>
    <t>52.4487027777778, 16.8932611111111</t>
  </si>
  <si>
    <t>d.rob.: 08:00-20:00, w.sob.: 09:00-15:00</t>
  </si>
  <si>
    <t>LOK3396</t>
  </si>
  <si>
    <t>ul. Sułowska 1</t>
  </si>
  <si>
    <t>osiedle domów jednorodzinnych</t>
  </si>
  <si>
    <t>260435</t>
  </si>
  <si>
    <t>52.433075, 16.8272583333333</t>
  </si>
  <si>
    <t>LOK3397</t>
  </si>
  <si>
    <t>ul. Szczepankowo 72D</t>
  </si>
  <si>
    <t>260459</t>
  </si>
  <si>
    <t>52.3639388888889, 17.010125</t>
  </si>
  <si>
    <t>LOK3398</t>
  </si>
  <si>
    <t>ul. Szpitalna 2</t>
  </si>
  <si>
    <t>260523</t>
  </si>
  <si>
    <t>52.4173361111111, 16.8818388888889</t>
  </si>
  <si>
    <t>LOK3400</t>
  </si>
  <si>
    <t>ul. Tadeusza Kościuszki 77</t>
  </si>
  <si>
    <t>260316</t>
  </si>
  <si>
    <t>52.4063583333333, 16.91945</t>
  </si>
  <si>
    <t>LOK3402</t>
  </si>
  <si>
    <t>ul. Warszawska 137</t>
  </si>
  <si>
    <t>337648</t>
  </si>
  <si>
    <t>52.4100277777778, 16.9864583333333</t>
  </si>
  <si>
    <t>LOK3405</t>
  </si>
  <si>
    <t>Przeźmierowo</t>
  </si>
  <si>
    <t>ul. Rynkowa 75 C</t>
  </si>
  <si>
    <t>centrum miejscowości</t>
  </si>
  <si>
    <t>968748</t>
  </si>
  <si>
    <t>52.4264888888889, 16.7866916666667</t>
  </si>
  <si>
    <t>w.sob.: 08:00-12:00, pon: 08:00-18:00, wt: 08:00-18:00, śr: 08:00-18:00, czw: 08:00-18:00, pi: 08:00-18:00</t>
  </si>
  <si>
    <t>LOK3406</t>
  </si>
  <si>
    <t>Puszczykowo</t>
  </si>
  <si>
    <t>ul. Dworcowa 47</t>
  </si>
  <si>
    <t>261645</t>
  </si>
  <si>
    <t>52.272325, 16.8592833333333</t>
  </si>
  <si>
    <t>pon: 09:00-20:00, wt: 09:00-18:00, śr: 09:00-18:00, czw: 09:00-18:00, pi: 09:00-18:00</t>
  </si>
  <si>
    <t>LOK3415</t>
  </si>
  <si>
    <t>os. Południe 37</t>
  </si>
  <si>
    <t>Dzielnica Boguszowice, Os. Południe</t>
  </si>
  <si>
    <t>263403</t>
  </si>
  <si>
    <t>50.0517694444444, 18.6017916666667</t>
  </si>
  <si>
    <t>pon: 09:00-18:00, wt: 09:00-18:00, śr: 09:00-18:00, czw: 09:00-18:00, pi: 09:00-20:00</t>
  </si>
  <si>
    <t>LOK3419</t>
  </si>
  <si>
    <t>pl. Stanisława Zdanowskiego 2</t>
  </si>
  <si>
    <t>budynek wolnostojący</t>
  </si>
  <si>
    <t>264475</t>
  </si>
  <si>
    <t>52.1628138888889, 22.27095</t>
  </si>
  <si>
    <t>d.rob.: 08:00-20:00, w.sob.: 08:00-13:00</t>
  </si>
  <si>
    <t>LOK3420</t>
  </si>
  <si>
    <t>ul. Józefa Piłsudskiego 2</t>
  </si>
  <si>
    <t>budynek w zabudowie szeregowej</t>
  </si>
  <si>
    <t>264468</t>
  </si>
  <si>
    <t>52.1684833333333, 22.2824555555556</t>
  </si>
  <si>
    <t>d.rob.: 07:00-19:00, w.sob.: 08:00-14:00</t>
  </si>
  <si>
    <t>LOK3422</t>
  </si>
  <si>
    <t>Siemianowice Śląskie</t>
  </si>
  <si>
    <t>ul. Śląska 26</t>
  </si>
  <si>
    <t>Centrum w pobliżu Urzędu Miejskiego</t>
  </si>
  <si>
    <t>264587</t>
  </si>
  <si>
    <t>50.3032944444444, 19.0294361111111</t>
  </si>
  <si>
    <t>w.sob.: 09:00-13:00, pon: 08:00-18:00, wt: 08:00-18:00, śr: 08:00-18:00, czw: 08:00-18:00, pi: 08:00-18:00</t>
  </si>
  <si>
    <t>LOK3423</t>
  </si>
  <si>
    <t>ul. Jana Pawła II 28</t>
  </si>
  <si>
    <t>Budynek TP SA</t>
  </si>
  <si>
    <t>979574</t>
  </si>
  <si>
    <t>51.5916416666667, 18.7259833333333</t>
  </si>
  <si>
    <t>pon: 09:00-18:00, wt: 09:00-18:00, śr: 09:00-18:00, czw: 09:00-18:00, pi: 11:00-20:00</t>
  </si>
  <si>
    <t>LOK3424</t>
  </si>
  <si>
    <t>ul. Żwirki i Wigury 5</t>
  </si>
  <si>
    <t>obok LO</t>
  </si>
  <si>
    <t>230741</t>
  </si>
  <si>
    <t>51.596375, 18.7357222222222</t>
  </si>
  <si>
    <t>LOK3436</t>
  </si>
  <si>
    <t>ul. Teofila Lenartowicza 22</t>
  </si>
  <si>
    <t>Dzielnica Zagórze - budynek TP S.A.</t>
  </si>
  <si>
    <t>266295</t>
  </si>
  <si>
    <t>50.2950416666667, 19.1866611111111</t>
  </si>
  <si>
    <t>d.rob.: 09:00-19:00, w.sob.: 10:00-13:00</t>
  </si>
  <si>
    <t>LOK3437</t>
  </si>
  <si>
    <t>Stargard</t>
  </si>
  <si>
    <t>ul. Pocztowa 1</t>
  </si>
  <si>
    <t>266826</t>
  </si>
  <si>
    <t>53.3370472222222, 15.0424083333333</t>
  </si>
  <si>
    <t>pon: 10:00-20:00, wt: 09:00-18:00, śr: 09:00-18:00, czw: 09:00-18:00, pi: 09:00-18:00</t>
  </si>
  <si>
    <t>LOK3438</t>
  </si>
  <si>
    <t>ul. Szczecińska 71</t>
  </si>
  <si>
    <t>Os. Zachód, obok Przychodni Lekarskiej</t>
  </si>
  <si>
    <t>266752</t>
  </si>
  <si>
    <t>53.3400416666667, 15.0133472222222</t>
  </si>
  <si>
    <t>LOK3439</t>
  </si>
  <si>
    <t>Stęszew</t>
  </si>
  <si>
    <t>ul. Poznańska 21</t>
  </si>
  <si>
    <t>267117</t>
  </si>
  <si>
    <t>52.2817, 16.7055638888889</t>
  </si>
  <si>
    <t>LOK3440</t>
  </si>
  <si>
    <t>Suchy Las</t>
  </si>
  <si>
    <t>pl. Nowy Rynek 3</t>
  </si>
  <si>
    <t>kompleks handlowy w centrum wsi</t>
  </si>
  <si>
    <t>267674</t>
  </si>
  <si>
    <t>52.4749083333333, 16.8800555555556</t>
  </si>
  <si>
    <t>LOK3441</t>
  </si>
  <si>
    <t>Suwałki</t>
  </si>
  <si>
    <t>ul. Generała Kazimierza Pułaskiego 52</t>
  </si>
  <si>
    <t>Os. Północ I, przy trasie do przejścia gr.Budzisko</t>
  </si>
  <si>
    <t>230534</t>
  </si>
  <si>
    <t>54.1202305555556, 22.9403055555556</t>
  </si>
  <si>
    <t>LOK3442</t>
  </si>
  <si>
    <t>ul. Sejneńska 13</t>
  </si>
  <si>
    <t>Centrum, blisko Pl. Marii Konopnickiej</t>
  </si>
  <si>
    <t>267898</t>
  </si>
  <si>
    <t>54.10165, 22.9350277777778</t>
  </si>
  <si>
    <t>LOK3443</t>
  </si>
  <si>
    <t>Swarzędz</t>
  </si>
  <si>
    <t>ul. Piaski 11</t>
  </si>
  <si>
    <t>976056</t>
  </si>
  <si>
    <t>52.409475, 17.0756472222222</t>
  </si>
  <si>
    <t>pon: 13:30-16:30, 17:00-20:00, wt: 11:30-15:00, 15:30-18:00, śr: 11:30-15:00, 15:30-18:00, czw: 11:30-15:00, 15:30-18:00, pi: 11:30-15:00, 15:30-18:00</t>
  </si>
  <si>
    <t>LOK3444</t>
  </si>
  <si>
    <t>al. Piastów 13</t>
  </si>
  <si>
    <t>Lewobrzeże, Śródmieście</t>
  </si>
  <si>
    <t>268196</t>
  </si>
  <si>
    <t>53.4283888888889, 14.5370361111111</t>
  </si>
  <si>
    <t>pon: 09:00-20:00, wt: 09:00-19:00, śr: 09:00-19:00, czw: 09:00-19:00, pi: 09:00-19:00</t>
  </si>
  <si>
    <t>LOK3445</t>
  </si>
  <si>
    <t>al. Wojska Polskiego 35</t>
  </si>
  <si>
    <t>268460</t>
  </si>
  <si>
    <t>53.4298472222222, 14.5430027777778</t>
  </si>
  <si>
    <t>LOK3446</t>
  </si>
  <si>
    <t>al. Wyzwolenia 70</t>
  </si>
  <si>
    <t>Lewobrzeże, Os. Niebuszewo</t>
  </si>
  <si>
    <t>268208</t>
  </si>
  <si>
    <t>53.4424111111111, 14.54865</t>
  </si>
  <si>
    <t>d.rob.: 09:00-20:00, w.sob.: 08:00-14:00</t>
  </si>
  <si>
    <t>LOK3447</t>
  </si>
  <si>
    <t>pl. Grunwaldzki 1/2</t>
  </si>
  <si>
    <t>268422</t>
  </si>
  <si>
    <t>53.4334472222222, 14.5486277777778</t>
  </si>
  <si>
    <t>d.rob.: 08:00-20:00, w.sob.: 08:30-14:30</t>
  </si>
  <si>
    <t>LOK3448</t>
  </si>
  <si>
    <t>ul. Adama Mickiewicza 120</t>
  </si>
  <si>
    <t>Lewobrzeże, Os. Pogodno</t>
  </si>
  <si>
    <t>268215</t>
  </si>
  <si>
    <t>53.4407555555556, 14.5112861111111</t>
  </si>
  <si>
    <t>LOK3449</t>
  </si>
  <si>
    <t>ul. Batalionów Chłopskich 79</t>
  </si>
  <si>
    <t>Prawobrzeże, Os. Zdroje</t>
  </si>
  <si>
    <t>268327</t>
  </si>
  <si>
    <t>53.3828055555556, 14.6321083333333</t>
  </si>
  <si>
    <t>d.rob.: 09:00-19:00, w.sob.: 09:00-15:00</t>
  </si>
  <si>
    <t>LOK3451</t>
  </si>
  <si>
    <t>ul. Dworcowa 20</t>
  </si>
  <si>
    <t>268172</t>
  </si>
  <si>
    <t>53.4213138888889, 14.554975</t>
  </si>
  <si>
    <t>d.rob.: 00:00-24:00, w.sob.: 00:00-24:00, Nie Han: 00:00-24:00, n nhan: 00:00-24:00</t>
  </si>
  <si>
    <t>LOK3453</t>
  </si>
  <si>
    <t>ul. Fryderyka Chopina 26</t>
  </si>
  <si>
    <t>Lewobrzeże, Os. Arkońskie</t>
  </si>
  <si>
    <t>268534</t>
  </si>
  <si>
    <t>53.4559694444444, 14.5348361111111</t>
  </si>
  <si>
    <t>LOK3454</t>
  </si>
  <si>
    <t>ul. Hrubieszowska 56</t>
  </si>
  <si>
    <t>Lewobrzeże, Os. Gumieńce</t>
  </si>
  <si>
    <t>268389</t>
  </si>
  <si>
    <t>53.4258833333333, 14.4853083333333</t>
  </si>
  <si>
    <t>LOK3455</t>
  </si>
  <si>
    <t>ul. Jodłowa 23 C</t>
  </si>
  <si>
    <t>Lewobrzeże, Os. Kaliny</t>
  </si>
  <si>
    <t>268477</t>
  </si>
  <si>
    <t>53.4306111111111, 14.5082472222222</t>
  </si>
  <si>
    <t>LOK3457</t>
  </si>
  <si>
    <t>ul. Łubinowa 16</t>
  </si>
  <si>
    <t>Prawobrzeże, Os. Słoneczne</t>
  </si>
  <si>
    <t>268510</t>
  </si>
  <si>
    <t>53.3812111111111, 14.6584111111111</t>
  </si>
  <si>
    <t>LOK3458</t>
  </si>
  <si>
    <t>ul. Milczańska 51 A</t>
  </si>
  <si>
    <t>Lewobrzeże, Os. Pomorzany</t>
  </si>
  <si>
    <t>268491</t>
  </si>
  <si>
    <t>53.4075388888889, 14.5285916666667</t>
  </si>
  <si>
    <t>d.rob.: 10:00-19:00, w.sob.: 08:00-13:00</t>
  </si>
  <si>
    <t>LOK3459</t>
  </si>
  <si>
    <t>ul. Obotrycka 6</t>
  </si>
  <si>
    <t>268396</t>
  </si>
  <si>
    <t>53.4567416666667, 14.5693361111111</t>
  </si>
  <si>
    <t>pon: 10:00-20:00, wt: 08:00-18:00, śr: 08:00-18:00, czw: 08:00-18:00, pi: 08:00-18:00</t>
  </si>
  <si>
    <t>LOK3460</t>
  </si>
  <si>
    <t>ul. Pocztowa 5</t>
  </si>
  <si>
    <t>268189</t>
  </si>
  <si>
    <t>53.4335166666667, 14.5347666666667</t>
  </si>
  <si>
    <t>d.rob.: 08:00-18:00, w.sob.: 08:30-14:30</t>
  </si>
  <si>
    <t>LOK3461</t>
  </si>
  <si>
    <t>ul. Rostocka 111</t>
  </si>
  <si>
    <t>Lewobrzeże, Os. Warszewo</t>
  </si>
  <si>
    <t>923040</t>
  </si>
  <si>
    <t>53.4700944444444, 14.5486888888889</t>
  </si>
  <si>
    <t>pon: 12:00-20:00, wt: 09:00-17:00, śr: 09:00-17:00, czw: 09:00-17:00, pi: 09:00-17:00</t>
  </si>
  <si>
    <t>LOK3462</t>
  </si>
  <si>
    <t>ul. Seledynowa 20</t>
  </si>
  <si>
    <t>Prawobrzeże, Os. Bukowe</t>
  </si>
  <si>
    <t>996393</t>
  </si>
  <si>
    <t>53.3662416666667, 14.6554916666667</t>
  </si>
  <si>
    <t>pon: 12:00-20:00, wt: 11:00-17:00, śr: 11:00-17:00, czw: 11:00-17:00, pi: 11:00-17:00</t>
  </si>
  <si>
    <t>LOK3463</t>
  </si>
  <si>
    <t>ul. Stanisława Dubois 9</t>
  </si>
  <si>
    <t>Lewobrzeże, Os. Grabowo</t>
  </si>
  <si>
    <t>268239</t>
  </si>
  <si>
    <t>53.4374861111111, 14.572725</t>
  </si>
  <si>
    <t>LOK3464</t>
  </si>
  <si>
    <t>Tarnowo Podgórne</t>
  </si>
  <si>
    <t>ul. Rokietnicka 2</t>
  </si>
  <si>
    <t>Centrum wsi</t>
  </si>
  <si>
    <t>334537</t>
  </si>
  <si>
    <t>52.4644555555556, 16.666325</t>
  </si>
  <si>
    <t>LOK3465</t>
  </si>
  <si>
    <t>Tomaszów Mazowiecki</t>
  </si>
  <si>
    <t>ul. Prezydenta Ignacego Mościckiego 14/18</t>
  </si>
  <si>
    <t>270268</t>
  </si>
  <si>
    <t>51.5303, 20.0129777777778</t>
  </si>
  <si>
    <t>LOK3471</t>
  </si>
  <si>
    <t>ul. Henryka Dąbrowskiego 40</t>
  </si>
  <si>
    <t>271142</t>
  </si>
  <si>
    <t>50.1109194444444, 18.9948027777778</t>
  </si>
  <si>
    <t>d.rob.: 08:30-19:00, w.sob.: 09:00-13:00</t>
  </si>
  <si>
    <t>LOK3473</t>
  </si>
  <si>
    <t>Wadowice</t>
  </si>
  <si>
    <t>ul. Lwowska 11</t>
  </si>
  <si>
    <t>obok Policji</t>
  </si>
  <si>
    <t>271609</t>
  </si>
  <si>
    <t>49.8825194444444, 19.4954</t>
  </si>
  <si>
    <t>LOK3475</t>
  </si>
  <si>
    <t>al. Jana Pawła II 61</t>
  </si>
  <si>
    <t>pawilon handlowo-usługowy</t>
  </si>
  <si>
    <t>976313</t>
  </si>
  <si>
    <t>52.2477916666667, 20.9877416666667</t>
  </si>
  <si>
    <t>LOK3477</t>
  </si>
  <si>
    <t>Dworzec Zachodni PKS</t>
  </si>
  <si>
    <t>314452</t>
  </si>
  <si>
    <t>52.218125, 20.9641666666667</t>
  </si>
  <si>
    <t>pon: 14:00-20:00, wt: 08:00-14:00, śr: 14:00-20:00, czw: 08:00-14:00, pi: 14:00-20:00</t>
  </si>
  <si>
    <t>LOK3478</t>
  </si>
  <si>
    <t>Centrum Handlowe Carrefour Reduta</t>
  </si>
  <si>
    <t>419627</t>
  </si>
  <si>
    <t>52.21255, 20.9516777777778</t>
  </si>
  <si>
    <t>d.rob.: 10:00-20:00, w.sob.: 10:00-20:00, Nie Han: 09:00-16:00</t>
  </si>
  <si>
    <t>LOK3479</t>
  </si>
  <si>
    <t>CH Blue City</t>
  </si>
  <si>
    <t>314445</t>
  </si>
  <si>
    <t>52.2128, 20.9556</t>
  </si>
  <si>
    <t>d.rob.: 10:00-20:00, w.sob.: 10:00-20:00, Nie Han: 10:00-17:00</t>
  </si>
  <si>
    <t>LOK3482</t>
  </si>
  <si>
    <t>al. Jerzego Waszyngtona 26</t>
  </si>
  <si>
    <t>Blok mieszkalny</t>
  </si>
  <si>
    <t>272183</t>
  </si>
  <si>
    <t>52.2391611111111, 21.0589361111111</t>
  </si>
  <si>
    <t>LOK3483</t>
  </si>
  <si>
    <t>al. Komisji Edukacji Narodowej 19</t>
  </si>
  <si>
    <t>965637</t>
  </si>
  <si>
    <t>52.1343194444444, 21.0622388888889</t>
  </si>
  <si>
    <t>pon: 08:00-16:00, wt: 08:00-16:00, śr: 08:00-16:00, czw: 12:00-20:00, pi: 12:00-20:00</t>
  </si>
  <si>
    <t>LOK3487</t>
  </si>
  <si>
    <t>al. Solidarności 129/131</t>
  </si>
  <si>
    <t>Budynek mieszkalny</t>
  </si>
  <si>
    <t>272264</t>
  </si>
  <si>
    <t>52.2404111111111, 20.9898333333333</t>
  </si>
  <si>
    <t>LOK3489</t>
  </si>
  <si>
    <t>al. Władysława Reymonta 12</t>
  </si>
  <si>
    <t>os. Stary Wawrzyszew</t>
  </si>
  <si>
    <t>273012</t>
  </si>
  <si>
    <t>52.2743527777778, 20.9377222222222</t>
  </si>
  <si>
    <t>LOK3490</t>
  </si>
  <si>
    <t>al. Zjednoczenia 19</t>
  </si>
  <si>
    <t>os. Zdobycz Robotnicza</t>
  </si>
  <si>
    <t>272307</t>
  </si>
  <si>
    <t>52.2807972222222, 20.9494472222222</t>
  </si>
  <si>
    <t>LOK3492</t>
  </si>
  <si>
    <t>pl. Generała Józefa Hallera 10</t>
  </si>
  <si>
    <t>272376</t>
  </si>
  <si>
    <t>52.2609166666667, 21.0311138888889</t>
  </si>
  <si>
    <t>pon: 09:00-18:00, wt: 09:00-18:00, śr: 09:00-18:00, czw: 09:00-18:00, pi: 13:00-20:00</t>
  </si>
  <si>
    <t>LOK3493</t>
  </si>
  <si>
    <t>pl. Inwalidów 4/6/8</t>
  </si>
  <si>
    <t>272626</t>
  </si>
  <si>
    <t>52.2647527777778, 20.9917555555556</t>
  </si>
  <si>
    <t>LOK3494</t>
  </si>
  <si>
    <t>pl. Piotra Szembeka 1</t>
  </si>
  <si>
    <t>272295</t>
  </si>
  <si>
    <t>52.2431194444444, 21.1016472222222</t>
  </si>
  <si>
    <t>LOK3495</t>
  </si>
  <si>
    <t>pl. Trzech Krzyży 13</t>
  </si>
  <si>
    <t>Zachodnia strona Pl. Trzech Krzyży</t>
  </si>
  <si>
    <t>272002</t>
  </si>
  <si>
    <t>52.2291277777778, 21.0212555555556</t>
  </si>
  <si>
    <t>LOK3497</t>
  </si>
  <si>
    <t>ul. 1 Praskiego Pułku WP 9</t>
  </si>
  <si>
    <t>Wesoła</t>
  </si>
  <si>
    <t>Budynek wolnostojący</t>
  </si>
  <si>
    <t>273300</t>
  </si>
  <si>
    <t>52.252475, 21.2244277777778</t>
  </si>
  <si>
    <t>LOK3498</t>
  </si>
  <si>
    <t>ul. Alternatywy 6</t>
  </si>
  <si>
    <t>968793</t>
  </si>
  <si>
    <t>52.1429, 21.0340888888889</t>
  </si>
  <si>
    <t>LOK3499</t>
  </si>
  <si>
    <t>ul. Bartycka 24/26</t>
  </si>
  <si>
    <t>Centrum Budownictwa</t>
  </si>
  <si>
    <t>314476</t>
  </si>
  <si>
    <t>52.2126722222222, 21.0624138888889</t>
  </si>
  <si>
    <t>pon: 10:00-13:00, 13:30-17:00, wt: 10:00-13:00, 13:30-17:00, śr: 10:00-13:00, 13:30-17:00, czw: 10:00-13:00, 13:30-17:00, pi: 13:00-17:00, 17:30-20:00</t>
  </si>
  <si>
    <t>LOK3501</t>
  </si>
  <si>
    <t>ul. Bełdan 2</t>
  </si>
  <si>
    <t>Budynek wolnostojący (usługowy)</t>
  </si>
  <si>
    <t>272538</t>
  </si>
  <si>
    <t>52.1715472222222, 21.0106055555556</t>
  </si>
  <si>
    <t>LOK3502</t>
  </si>
  <si>
    <t>ul. Białobrzeska 22</t>
  </si>
  <si>
    <t>272640</t>
  </si>
  <si>
    <t>52.2127222222222, 20.9733611111111</t>
  </si>
  <si>
    <t>LOK3504</t>
  </si>
  <si>
    <t>ul. Carla Goldoniego 1</t>
  </si>
  <si>
    <t>Wawrzyszew</t>
  </si>
  <si>
    <t>272707</t>
  </si>
  <si>
    <t>52.2848305555556, 20.9358194444444</t>
  </si>
  <si>
    <t>LOK3506</t>
  </si>
  <si>
    <t>ul. Chodecka 4</t>
  </si>
  <si>
    <t>Pawilon handlowy</t>
  </si>
  <si>
    <t>993406</t>
  </si>
  <si>
    <t>52.2878611111111, 21.0412555555556</t>
  </si>
  <si>
    <t>LOK3508</t>
  </si>
  <si>
    <t>ul. Dobra 18/20</t>
  </si>
  <si>
    <t>272152</t>
  </si>
  <si>
    <t>52.2378027777778, 21.0292777777778</t>
  </si>
  <si>
    <t>LOK3510</t>
  </si>
  <si>
    <t>ul. Ekologiczna 14</t>
  </si>
  <si>
    <t>272169</t>
  </si>
  <si>
    <t>52.1298777777778, 21.0592666666667</t>
  </si>
  <si>
    <t>LOK3511</t>
  </si>
  <si>
    <t>ul. Flory 9</t>
  </si>
  <si>
    <t>przy Pl. Unii Lubelskiej</t>
  </si>
  <si>
    <t>271966</t>
  </si>
  <si>
    <t>52.2133861111111, 21.0235166666667</t>
  </si>
  <si>
    <t>LOK3512</t>
  </si>
  <si>
    <t>ul. Franciszka Klimczaka 1</t>
  </si>
  <si>
    <t>Royal Wilanów</t>
  </si>
  <si>
    <t>Wilanów</t>
  </si>
  <si>
    <t>272819</t>
  </si>
  <si>
    <t>52.1637805555556, 21.0819638888889</t>
  </si>
  <si>
    <t>LOK3513</t>
  </si>
  <si>
    <t>ul. Generała Sylwestra Kaliskiego 15</t>
  </si>
  <si>
    <t>przy WAT</t>
  </si>
  <si>
    <t>979974</t>
  </si>
  <si>
    <t>52.251875, 20.8962888888889</t>
  </si>
  <si>
    <t>LOK3516</t>
  </si>
  <si>
    <t>ul. Górczewska 228</t>
  </si>
  <si>
    <t>989521</t>
  </si>
  <si>
    <t>52.2402638888889, 20.9002527777778</t>
  </si>
  <si>
    <t>pon: 13:00-20:00, wt: 12:00-19:00, śr: 12:00-19:00, czw: 08:00-15:00, pi: 08:00-15:00</t>
  </si>
  <si>
    <t>LOK3517</t>
  </si>
  <si>
    <t>ul. Górczewska 97</t>
  </si>
  <si>
    <t>Budynek wolnostojący (pawilon handlowy)</t>
  </si>
  <si>
    <t>272871</t>
  </si>
  <si>
    <t>52.2387944444444, 20.9442638888889</t>
  </si>
  <si>
    <t>LOK3518</t>
  </si>
  <si>
    <t>ul. Grochowska 246</t>
  </si>
  <si>
    <t>272114</t>
  </si>
  <si>
    <t>52.2457722222222, 21.0801972222222</t>
  </si>
  <si>
    <t>LOK3519</t>
  </si>
  <si>
    <t>ul. Gustawa Morcinka 5</t>
  </si>
  <si>
    <t>Pasaż handlowy</t>
  </si>
  <si>
    <t>992472</t>
  </si>
  <si>
    <t>52.260475, 20.9212361111111</t>
  </si>
  <si>
    <t>pon: 14:00-20:00, wt: 13:00-19:00, śr: 13:00-19:00, czw: 08:00-15:00, pi: 08:00-15:00</t>
  </si>
  <si>
    <t>LOK3520</t>
  </si>
  <si>
    <t>ul. Gwiaździsta 27</t>
  </si>
  <si>
    <t>os. Ruda</t>
  </si>
  <si>
    <t>271997</t>
  </si>
  <si>
    <t>52.2833305555556, 20.9783083333333</t>
  </si>
  <si>
    <t>LOK3521</t>
  </si>
  <si>
    <t>ul. Icchoka Lejba Pereca 13/19</t>
  </si>
  <si>
    <t>272514</t>
  </si>
  <si>
    <t>52.2331666666667, 20.9941138888889</t>
  </si>
  <si>
    <t>LOK3522</t>
  </si>
  <si>
    <t>ul. Jana Ciszewskiego 15</t>
  </si>
  <si>
    <t>KEN Center</t>
  </si>
  <si>
    <t>314557</t>
  </si>
  <si>
    <t>52.1534361111111, 21.0413083333333</t>
  </si>
  <si>
    <t>d.rob.: 10:00-14:45, 15:30-20:00, w.sob.: 10:00-14:45, 15:30-17:00, Nie Han: 10:00-14:45, 15:30-19:00</t>
  </si>
  <si>
    <t>LOK3523</t>
  </si>
  <si>
    <t>ul. Jana Kazimierza 15</t>
  </si>
  <si>
    <t>Pasaż handlowo-usługowy</t>
  </si>
  <si>
    <t>999680</t>
  </si>
  <si>
    <t>52.2251916666667, 20.9470944444444</t>
  </si>
  <si>
    <t>LOK3524</t>
  </si>
  <si>
    <t>ul. Jana Olbrachta 46</t>
  </si>
  <si>
    <t>746739</t>
  </si>
  <si>
    <t>52.2359111111111, 20.9370861111111</t>
  </si>
  <si>
    <t>LOK3525</t>
  </si>
  <si>
    <t>ul. Jana Pawła II 21</t>
  </si>
  <si>
    <t>Budynek wolnostojacy</t>
  </si>
  <si>
    <t>273324</t>
  </si>
  <si>
    <t>52.2163472222222, 21.237</t>
  </si>
  <si>
    <t>d.rob.: 08:00-19:00, w.sob.: 08:00-13:00</t>
  </si>
  <si>
    <t>LOK3526</t>
  </si>
  <si>
    <t>ul. Josepha Conrada 15</t>
  </si>
  <si>
    <t>os. Chomiczówka</t>
  </si>
  <si>
    <t>273036</t>
  </si>
  <si>
    <t>52.2757388888889, 20.9224611111111</t>
  </si>
  <si>
    <t>LOK3527</t>
  </si>
  <si>
    <t>ul. Kadetów 20</t>
  </si>
  <si>
    <t>pawilon handlowy</t>
  </si>
  <si>
    <t>957929</t>
  </si>
  <si>
    <t>52.2129361111111, 21.1122333333333</t>
  </si>
  <si>
    <t>d.rob.: 08:00-16:00, 16:30-20:00</t>
  </si>
  <si>
    <t>LOK3528</t>
  </si>
  <si>
    <t>ul. Kazimierza Wielkiego 2</t>
  </si>
  <si>
    <t>przy głównym szlaku komunikacyjnym</t>
  </si>
  <si>
    <t>972816</t>
  </si>
  <si>
    <t>52.1906138888889, 20.9549611111111</t>
  </si>
  <si>
    <t>LOK3530</t>
  </si>
  <si>
    <t>ul. Korkowa 119/123</t>
  </si>
  <si>
    <t>Marysin Wawerski</t>
  </si>
  <si>
    <t>272914</t>
  </si>
  <si>
    <t>52.23835, 21.1469583333333</t>
  </si>
  <si>
    <t>LOK3531</t>
  </si>
  <si>
    <t>ul. Koszykowa 54</t>
  </si>
  <si>
    <t>54 Koszykowa Trade Center</t>
  </si>
  <si>
    <t>271959</t>
  </si>
  <si>
    <t>52.2228111111111, 21.0129888888889</t>
  </si>
  <si>
    <t>LOK3534</t>
  </si>
  <si>
    <t>ul. Łabiszyńska 10</t>
  </si>
  <si>
    <t>Pawilon handlowo-usługowy</t>
  </si>
  <si>
    <t>271942</t>
  </si>
  <si>
    <t>52.2936916666667, 21.0334416666667</t>
  </si>
  <si>
    <t>LOK3536</t>
  </si>
  <si>
    <t>ul. Marconich 3</t>
  </si>
  <si>
    <t>980612</t>
  </si>
  <si>
    <t>52.1697472222222, 21.0745861111111</t>
  </si>
  <si>
    <t>d.rob.: 11:00-20:00</t>
  </si>
  <si>
    <t>LOK3537</t>
  </si>
  <si>
    <t>ul. Marii Kazimiery 1</t>
  </si>
  <si>
    <t>Marymont</t>
  </si>
  <si>
    <t>272895</t>
  </si>
  <si>
    <t>52.27415, 20.9795805555556</t>
  </si>
  <si>
    <t>LOK3538</t>
  </si>
  <si>
    <t>ul. Marszałkowska 26</t>
  </si>
  <si>
    <t>przy Trasie Łazienkowskiej</t>
  </si>
  <si>
    <t>272426</t>
  </si>
  <si>
    <t>52.217675, 21.0197916666667</t>
  </si>
  <si>
    <t>LOK3539</t>
  </si>
  <si>
    <t>ul. Młoda 19</t>
  </si>
  <si>
    <t>272752</t>
  </si>
  <si>
    <t>52.1604638888889, 21.2111916666667</t>
  </si>
  <si>
    <t>LOK3540</t>
  </si>
  <si>
    <t>ul. Modlińska 351</t>
  </si>
  <si>
    <t>Budynek handlowo-usługowy</t>
  </si>
  <si>
    <t>361141</t>
  </si>
  <si>
    <t>52.3512444444444, 20.9445972222222</t>
  </si>
  <si>
    <t>pon: 08:00-20:00, wt: 08:30-19:00, śr: 08:30-19:00, czw: 08:30-19:00, pi: 08:30-19:00</t>
  </si>
  <si>
    <t>LOK3541</t>
  </si>
  <si>
    <t>ul. Myśliborska 102</t>
  </si>
  <si>
    <t>272769</t>
  </si>
  <si>
    <t>52.3210222222222, 20.95485</t>
  </si>
  <si>
    <t>d.rob.: 08:00-21:00, w.sob.: 08:00-14:00</t>
  </si>
  <si>
    <t>LOK3542</t>
  </si>
  <si>
    <t>ul. Nowogrodzka 45</t>
  </si>
  <si>
    <t>biurowiec</t>
  </si>
  <si>
    <t>272664</t>
  </si>
  <si>
    <t>52.228025, 21.0100388888889</t>
  </si>
  <si>
    <t>LOK3544</t>
  </si>
  <si>
    <t>ul. Obozowa 63/65</t>
  </si>
  <si>
    <t>272138</t>
  </si>
  <si>
    <t>52.2470722222222, 20.953825</t>
  </si>
  <si>
    <t>LOK3545</t>
  </si>
  <si>
    <t>ul. Odkryta 44 C</t>
  </si>
  <si>
    <t>273243</t>
  </si>
  <si>
    <t>52.3328, 20.9405972222222</t>
  </si>
  <si>
    <t>LOK3546</t>
  </si>
  <si>
    <t>ul. Pańska 96</t>
  </si>
  <si>
    <t>Budynek mieszkalno-usługowy</t>
  </si>
  <si>
    <t>314357</t>
  </si>
  <si>
    <t>52.2309833333333, 20.9903111111111</t>
  </si>
  <si>
    <t>LOK3547</t>
  </si>
  <si>
    <t>ul. Pasaż Ursynowski 1</t>
  </si>
  <si>
    <t>pasaż handlowo-usługowy</t>
  </si>
  <si>
    <t>952881</t>
  </si>
  <si>
    <t>52.153375, 21.0366611111111</t>
  </si>
  <si>
    <t>LOK3549</t>
  </si>
  <si>
    <t>ul. Piastów Śląskich 29</t>
  </si>
  <si>
    <t>przy lotnisku na Bemowie</t>
  </si>
  <si>
    <t>272314</t>
  </si>
  <si>
    <t>52.2634611111111, 20.9252277777778</t>
  </si>
  <si>
    <t>LOK3550</t>
  </si>
  <si>
    <t>ul. Płocka 34</t>
  </si>
  <si>
    <t>272857</t>
  </si>
  <si>
    <t>52.2390722222222, 20.9659861111111</t>
  </si>
  <si>
    <t>LOK3551</t>
  </si>
  <si>
    <t>ul. Poleczki 35</t>
  </si>
  <si>
    <t>Centrum Biurowo-Handlowo-Usługowe</t>
  </si>
  <si>
    <t>944380</t>
  </si>
  <si>
    <t>52.1557444444444, 20.9956472222222</t>
  </si>
  <si>
    <t>pon: 13:00-20:00, wt: 09:00-16:00, śr: 09:00-16:00, czw: 09:00-16:00, pi: 09:00-16:00</t>
  </si>
  <si>
    <t>LOK3553</t>
  </si>
  <si>
    <t>ul. Powstańców Śląskich 70</t>
  </si>
  <si>
    <t>Urząd Dzielnicy Warszawa Bemowo</t>
  </si>
  <si>
    <t>272121</t>
  </si>
  <si>
    <t>52.2385861111111, 20.913975</t>
  </si>
  <si>
    <t>LOK3554</t>
  </si>
  <si>
    <t>ul. Prymasa Augusta Hlonda 2</t>
  </si>
  <si>
    <t>budynek mieszkalny - pasaż sklepów</t>
  </si>
  <si>
    <t>979800</t>
  </si>
  <si>
    <t>52.1606944444444, 21.0706777777778</t>
  </si>
  <si>
    <t>d.rob.: 10:00-20:00, w.sob.: 07:30-10:00, 10:30-14:00</t>
  </si>
  <si>
    <t>LOK3555</t>
  </si>
  <si>
    <t>ul. Przyczółkowa 219/221/223</t>
  </si>
  <si>
    <t>gsk</t>
  </si>
  <si>
    <t>756298</t>
  </si>
  <si>
    <t>52.1483555555556, 21.0918194444444</t>
  </si>
  <si>
    <t>d.rob.: 10:00-20:00, w.sob.: 08:00-14:00</t>
  </si>
  <si>
    <t>LOK3556</t>
  </si>
  <si>
    <t>ul. Puławska 424</t>
  </si>
  <si>
    <t>Budynek biurowy</t>
  </si>
  <si>
    <t>272783</t>
  </si>
  <si>
    <t>52.1271583333333, 21.0173694444444</t>
  </si>
  <si>
    <t>LOK3557</t>
  </si>
  <si>
    <t>ul. Radłowska 9</t>
  </si>
  <si>
    <t>272790</t>
  </si>
  <si>
    <t>52.1850583333333, 21.1938194444444</t>
  </si>
  <si>
    <t>LOK3558</t>
  </si>
  <si>
    <t>ul. Radzymińska 105</t>
  </si>
  <si>
    <t>272095</t>
  </si>
  <si>
    <t>52.2677027777778, 21.058975</t>
  </si>
  <si>
    <t>LOK3559</t>
  </si>
  <si>
    <t>ul. Radzymińska 234/236</t>
  </si>
  <si>
    <t>budynek niemieszkalny</t>
  </si>
  <si>
    <t>964122</t>
  </si>
  <si>
    <t>52.2846083333333, 21.0739111111111</t>
  </si>
  <si>
    <t>LOK3563</t>
  </si>
  <si>
    <t>ul. Rodziny Hiszpańskich 8</t>
  </si>
  <si>
    <t>Siedziba Centrali PP S.A.</t>
  </si>
  <si>
    <t>272983</t>
  </si>
  <si>
    <t>52.1810416666667, 21.0069583333333</t>
  </si>
  <si>
    <t>LOK3565</t>
  </si>
  <si>
    <t>ul. Sarmacka 5</t>
  </si>
  <si>
    <t>571190</t>
  </si>
  <si>
    <t>52.1652, 21.0767138888889</t>
  </si>
  <si>
    <t>LOK3566</t>
  </si>
  <si>
    <t>ul. Senatorska 40</t>
  </si>
  <si>
    <t>przy Pl. Bankowym</t>
  </si>
  <si>
    <t>272695</t>
  </si>
  <si>
    <t>52.2428055555556, 21.0038972222222</t>
  </si>
  <si>
    <t>LOK3567</t>
  </si>
  <si>
    <t>ul. Stanisława Wojciechowskiego 37</t>
  </si>
  <si>
    <t>Budynek wolno stojący (pawilon handlowo-usługowy)</t>
  </si>
  <si>
    <t>273100</t>
  </si>
  <si>
    <t>52.1946333333333, 20.8713861111111</t>
  </si>
  <si>
    <t>LOK3569</t>
  </si>
  <si>
    <t>ul. Stefana Szolc Rogozińskiego 4</t>
  </si>
  <si>
    <t>273155</t>
  </si>
  <si>
    <t>52.150325, 21.0534416666667</t>
  </si>
  <si>
    <t>d.rob.: 08:00-21:00</t>
  </si>
  <si>
    <t>LOK3570</t>
  </si>
  <si>
    <t>ul. Stefana Żeromskiego 1</t>
  </si>
  <si>
    <t>os. Słodowiec</t>
  </si>
  <si>
    <t>272671</t>
  </si>
  <si>
    <t>52.2750611111111, 20.9625972222222</t>
  </si>
  <si>
    <t>LOK3572</t>
  </si>
  <si>
    <t>ul. Szamocka 8</t>
  </si>
  <si>
    <t>Biurowiec</t>
  </si>
  <si>
    <t>993932</t>
  </si>
  <si>
    <t>52.2573305555556, 20.9587166666667</t>
  </si>
  <si>
    <t>pon: 09:00-16:00, wt: 09:00-16:00, śr: 09:00-16:00, czw: 13:00-20:00, pi: 13:00-20:00</t>
  </si>
  <si>
    <t>LOK3574</t>
  </si>
  <si>
    <t>ul. Światowida 51</t>
  </si>
  <si>
    <t>961161</t>
  </si>
  <si>
    <t>52.3226, 20.9426416666667</t>
  </si>
  <si>
    <t>LOK3576</t>
  </si>
  <si>
    <t>ul. Świętego Wincentego 99/3</t>
  </si>
  <si>
    <t>980681</t>
  </si>
  <si>
    <t>52.2950555555556, 21.0532527777778</t>
  </si>
  <si>
    <t>LOK3578</t>
  </si>
  <si>
    <t>ul. Świętokrzyska 31/33</t>
  </si>
  <si>
    <t>tzw. Poczta Główna</t>
  </si>
  <si>
    <t>271885</t>
  </si>
  <si>
    <t>52.2353972222222, 21.0106333333333</t>
  </si>
  <si>
    <t>LOK3579</t>
  </si>
  <si>
    <t>ul. Targowa 73</t>
  </si>
  <si>
    <t>271892</t>
  </si>
  <si>
    <t>52.2540583333333, 21.0347583333333</t>
  </si>
  <si>
    <t>LOK3580</t>
  </si>
  <si>
    <t>ul. Towarowa 5</t>
  </si>
  <si>
    <t>272071</t>
  </si>
  <si>
    <t>52.2262444444444, 20.9851527777778</t>
  </si>
  <si>
    <t>LOK3582</t>
  </si>
  <si>
    <t>ul. Walentego Skorochód-Majewskiego 18</t>
  </si>
  <si>
    <t>994559</t>
  </si>
  <si>
    <t>52.2063666666667, 20.9738722222222</t>
  </si>
  <si>
    <t>pon: 14:00-20:00, wt: 14:00-20:00, śr: 10:00-16:00, czw: 10:00-16:00, pi: 10:00-16:00</t>
  </si>
  <si>
    <t>LOK3585</t>
  </si>
  <si>
    <t>ul. Wawelska 52/54</t>
  </si>
  <si>
    <t>Ministerstwo Środowiska</t>
  </si>
  <si>
    <t>746577</t>
  </si>
  <si>
    <t>52.2167111111111, 20.9912416666667</t>
  </si>
  <si>
    <t>pon: 08:00-11:00, 11:30-15:00, wt: 08:00-11:00, 11:30-15:00, śr: 08:00-11:00, 11:30-15:00, czw: 08:00-11:00, 11:30-20:00, pi: 08:00-11:00, 11:30-15:00</t>
  </si>
  <si>
    <t>LOK3586</t>
  </si>
  <si>
    <t>ul. Wiejska 2/4</t>
  </si>
  <si>
    <t>obok Sejmu</t>
  </si>
  <si>
    <t>273186</t>
  </si>
  <si>
    <t>52.2245027777778, 21.0283277777778</t>
  </si>
  <si>
    <t>LOK3588</t>
  </si>
  <si>
    <t>ul. Władysława Broniewskiego 59 A</t>
  </si>
  <si>
    <t>272464</t>
  </si>
  <si>
    <t>52.26865, 20.951425</t>
  </si>
  <si>
    <t>LOK3589</t>
  </si>
  <si>
    <t>ul. Wolność 7</t>
  </si>
  <si>
    <t>976218</t>
  </si>
  <si>
    <t>52.2413777777778, 20.9803861111111</t>
  </si>
  <si>
    <t>LOK3590</t>
  </si>
  <si>
    <t>ul. Wolska 56</t>
  </si>
  <si>
    <t>272271</t>
  </si>
  <si>
    <t>52.2338166666667, 20.9663555555556</t>
  </si>
  <si>
    <t>LOK3591</t>
  </si>
  <si>
    <t>ul. Wrzeciono 48</t>
  </si>
  <si>
    <t>os. Wrzeciono</t>
  </si>
  <si>
    <t>272864</t>
  </si>
  <si>
    <t>52.2915833333333, 20.9450916666667</t>
  </si>
  <si>
    <t>LOK3594</t>
  </si>
  <si>
    <t>ul. Ząbkowska 50</t>
  </si>
  <si>
    <t>Osiedle Szmulowizna</t>
  </si>
  <si>
    <t>995671</t>
  </si>
  <si>
    <t>52.2548138888889, 21.0478277777778</t>
  </si>
  <si>
    <t>LOK3596</t>
  </si>
  <si>
    <t>ul. Zwoleńska 127</t>
  </si>
  <si>
    <t>272776</t>
  </si>
  <si>
    <t>52.2041222222222, 21.16325</t>
  </si>
  <si>
    <t>LOK3597</t>
  </si>
  <si>
    <t>ul. Zwycięzców 46</t>
  </si>
  <si>
    <t>979831</t>
  </si>
  <si>
    <t>52.2333611111111, 21.0676944444444</t>
  </si>
  <si>
    <t>LOK3598</t>
  </si>
  <si>
    <t>ul. Zygmunta Vogla 62</t>
  </si>
  <si>
    <t>963174</t>
  </si>
  <si>
    <t>52.1662, 21.1103166666667</t>
  </si>
  <si>
    <t>d.rob.: 08:00-11:00, 11:30-20:00, w.sob.: 08:00-14:00</t>
  </si>
  <si>
    <t>LOK3600</t>
  </si>
  <si>
    <t>ul. Żwirki i Wigury 3a</t>
  </si>
  <si>
    <t>968917</t>
  </si>
  <si>
    <t>52.182475, 20.9775611111111</t>
  </si>
  <si>
    <t>LOK3602</t>
  </si>
  <si>
    <t>ul. Bolesława Chrobrego 39</t>
  </si>
  <si>
    <t>Budynek mieszkalny - okolice Dworca Nadodrze</t>
  </si>
  <si>
    <t>980298</t>
  </si>
  <si>
    <t>51.12385, 17.03465</t>
  </si>
  <si>
    <t>LOK3603</t>
  </si>
  <si>
    <t>ul. Bolesława Krzywoustego 325</t>
  </si>
  <si>
    <t>Psie Pole</t>
  </si>
  <si>
    <t>275201</t>
  </si>
  <si>
    <t>51.1463027777778, 17.115225</t>
  </si>
  <si>
    <t>d.rob.: 10:00-20:00, w.sob.: 08:30-15:00</t>
  </si>
  <si>
    <t>LOK3604</t>
  </si>
  <si>
    <t>ul. Eugeniusza Horbaczewskiego 4-6</t>
  </si>
  <si>
    <t>W galerii na I piętrze Domu Handlowego ASTRA</t>
  </si>
  <si>
    <t>275687</t>
  </si>
  <si>
    <t>51.1268111111111, 16.9761027777778</t>
  </si>
  <si>
    <t>d.rob.: 09:00-19:30, w.sob.: 09:00-15:00</t>
  </si>
  <si>
    <t>LOK3605</t>
  </si>
  <si>
    <t>ul. Grabiszyńska 240</t>
  </si>
  <si>
    <t>Pasaż Tarasy Grabiszyńskie</t>
  </si>
  <si>
    <t>275720</t>
  </si>
  <si>
    <t>51.0941361111111, 16.9818111111111</t>
  </si>
  <si>
    <t>LOK3606</t>
  </si>
  <si>
    <t>ul. Graniczna 190</t>
  </si>
  <si>
    <t>Port Lotniczy</t>
  </si>
  <si>
    <t>400523</t>
  </si>
  <si>
    <t>51.1097194444444, 16.8805305555556</t>
  </si>
  <si>
    <t>pon: 10:00-16:00, wt: 10:00-16:00, śr: 10:00-16:00, czw: 10:00-16:00, pi: 14:00-20:00</t>
  </si>
  <si>
    <t>LOK3607</t>
  </si>
  <si>
    <t>ul. Grunwaldzka 46</t>
  </si>
  <si>
    <t>980362</t>
  </si>
  <si>
    <t>51.1139166666667, 17.0608277777778</t>
  </si>
  <si>
    <t>pon: 09:00-19:30, wt: 09:00-19:30, śr: 09:00-19:30, czw: 09:00-19:30, pi: 09:00-20:00</t>
  </si>
  <si>
    <t>LOK3608</t>
  </si>
  <si>
    <t>ul. Gubińska 1</t>
  </si>
  <si>
    <t>275694</t>
  </si>
  <si>
    <t>51.1128, 16.9602472222222</t>
  </si>
  <si>
    <t>w.sob.: 09:00-15:00, pon: 09:00-17:00, wt: 09:00-17:00, śr: 09:00-17:00, czw: 11:00-19:00, pi: 11:00-19:00</t>
  </si>
  <si>
    <t>LOK3658</t>
  </si>
  <si>
    <t>ul. Henryka Sienkiewicza 36</t>
  </si>
  <si>
    <t>275575</t>
  </si>
  <si>
    <t>51.11703954341277, 17.04959056641551</t>
  </si>
  <si>
    <t>d.rob.: 08:00-20:00, w.sob.: 08:30-15:00</t>
  </si>
  <si>
    <t>LOK3609</t>
  </si>
  <si>
    <t>ul. Inflancka 4</t>
  </si>
  <si>
    <t>Pawilony handlowo-usługowy</t>
  </si>
  <si>
    <t>275737</t>
  </si>
  <si>
    <t>51.1448833333333, 17.1324611111111</t>
  </si>
  <si>
    <t>pon: 10:00-20:00, wt: 10:00-18:00, śr: 10:00-18:00, czw: 10:00-18:00, pi: 10:00-18:00</t>
  </si>
  <si>
    <t>LOK3610</t>
  </si>
  <si>
    <t>ul. Jedności Narodowej 185</t>
  </si>
  <si>
    <t>980281</t>
  </si>
  <si>
    <t>51.1270527777778, 17.0508611111111</t>
  </si>
  <si>
    <t>LOK3611</t>
  </si>
  <si>
    <t>ul. Józefa Ignacego Kraszewskiego 17 A B</t>
  </si>
  <si>
    <t>Budynek mieszkalny w pobliżu C.H. ELECLERC</t>
  </si>
  <si>
    <t>275463</t>
  </si>
  <si>
    <t>51.1286611111111, 17.0336111111111</t>
  </si>
  <si>
    <t>d.rob.: 10:00-20:00, w.sob.: 08:00-15:00</t>
  </si>
  <si>
    <t>LOK3613</t>
  </si>
  <si>
    <t>ul. Legnicka 30</t>
  </si>
  <si>
    <t>275544</t>
  </si>
  <si>
    <t>51.1122083333333, 17.013975</t>
  </si>
  <si>
    <t>LOK3614</t>
  </si>
  <si>
    <t>ul. Powstańców Śląskich 138</t>
  </si>
  <si>
    <t>275249</t>
  </si>
  <si>
    <t>51.0875277777778, 17.0140083333333</t>
  </si>
  <si>
    <t>LOK3615</t>
  </si>
  <si>
    <t>ul. Ruska 45</t>
  </si>
  <si>
    <t>275137</t>
  </si>
  <si>
    <t>51.110625, 17.0244361111111</t>
  </si>
  <si>
    <t>LOK3616</t>
  </si>
  <si>
    <t>ul. Sielska 5</t>
  </si>
  <si>
    <t>Ciąg handlowy, osiedle mieszkaniowe</t>
  </si>
  <si>
    <t>275263</t>
  </si>
  <si>
    <t>51.1399138888889, 16.9635833333333</t>
  </si>
  <si>
    <t>w.sob.: 09:00-15:00, pon: 10:00-17:00, wt: 10:00-17:00, śr: 10:00-17:00, czw: 13:00-20:00, pi: 13:00-20:00</t>
  </si>
  <si>
    <t>LOK3617</t>
  </si>
  <si>
    <t>ul. Stanisława Małachowskiego 1-9</t>
  </si>
  <si>
    <t>Obok Dworca Głównego PKP</t>
  </si>
  <si>
    <t>275775</t>
  </si>
  <si>
    <t>51.0990611111111, 17.0388666666667</t>
  </si>
  <si>
    <t>LOK3618</t>
  </si>
  <si>
    <t>ul. Stefana Czarnieckiego 15</t>
  </si>
  <si>
    <t>Budynek wolnostojący, usługowo-handlowy</t>
  </si>
  <si>
    <t>275663</t>
  </si>
  <si>
    <t>51.1162277777778, 17.0073555555556</t>
  </si>
  <si>
    <t>LOK3619</t>
  </si>
  <si>
    <t>ul. Tadeusza Kościuszki 35-37</t>
  </si>
  <si>
    <t>Budynek mieszkaniowo-handlowy</t>
  </si>
  <si>
    <t>275751</t>
  </si>
  <si>
    <t>51.1023138888889, 17.0334111111111</t>
  </si>
  <si>
    <t>LOK3620</t>
  </si>
  <si>
    <t>ul. Tarnogajska 11-13</t>
  </si>
  <si>
    <t>Budynek Firmy</t>
  </si>
  <si>
    <t>275768</t>
  </si>
  <si>
    <t>51.0822527777778, 17.0612194444444</t>
  </si>
  <si>
    <t>pon: 10:00-19:30, wt: 10:00-19:30, śr: 10:00-19:30, czw: 10:00-19:30, pi: 10:00-20:00</t>
  </si>
  <si>
    <t>LOK3621</t>
  </si>
  <si>
    <t>ul. Władysława Skoczylasa 19</t>
  </si>
  <si>
    <t>Budynek wolnostojący (Osiedle Leśnica)</t>
  </si>
  <si>
    <t>275175</t>
  </si>
  <si>
    <t>51.1431083333333, 16.8705305555556</t>
  </si>
  <si>
    <t>LOK3622</t>
  </si>
  <si>
    <t>ul. Zygmunta Krasińskiego 1</t>
  </si>
  <si>
    <t>Budynek biurowy Poczty Polskiej S.A.</t>
  </si>
  <si>
    <t>275120</t>
  </si>
  <si>
    <t>51.1084222222222, 17.0444944444444</t>
  </si>
  <si>
    <t>pon: 10:00-19:00, wt: 10:00-19:00, śr: 10:00-19:00, czw: 10:00-19:00, pi: 10:00-20:00</t>
  </si>
  <si>
    <t>LOK3626</t>
  </si>
  <si>
    <t>ul. Brygadzistów 2</t>
  </si>
  <si>
    <t>Dzielnica Mikulczyce</t>
  </si>
  <si>
    <t>276161</t>
  </si>
  <si>
    <t>50.3409722222222, 18.7771861111111</t>
  </si>
  <si>
    <t>LOK3627</t>
  </si>
  <si>
    <t>ul. Doktora Henryka Jordana 2</t>
  </si>
  <si>
    <t>Dzielnica Rokitnica, Ratusz</t>
  </si>
  <si>
    <t>276178</t>
  </si>
  <si>
    <t>50.3650638888889, 18.8008055555556</t>
  </si>
  <si>
    <t>pon: 10:00-18:00, wt: 10:00-18:00, śr: 10:00-18:00, czw: 10:00-18:00, pi: 13:00-20:00</t>
  </si>
  <si>
    <t>LOK3630</t>
  </si>
  <si>
    <t>Zakopane</t>
  </si>
  <si>
    <t>ul. Krupówki 20</t>
  </si>
  <si>
    <t>276378</t>
  </si>
  <si>
    <t>49.2943, 19.9526</t>
  </si>
  <si>
    <t>LOK3632</t>
  </si>
  <si>
    <t>ul. Marszałka Józefa Piłsudskiego 13</t>
  </si>
  <si>
    <t>Centrum miasta, Budynek TP S.A.</t>
  </si>
  <si>
    <t>276859</t>
  </si>
  <si>
    <t>50.4915, 19.4258</t>
  </si>
  <si>
    <t>LOK3636</t>
  </si>
  <si>
    <t>Zduńska Wola</t>
  </si>
  <si>
    <t>ul. Jana Kilińskiego 7/11</t>
  </si>
  <si>
    <t>Obok Banku PKO</t>
  </si>
  <si>
    <t>277069</t>
  </si>
  <si>
    <t>51.6013583333333, 18.9451916666667</t>
  </si>
  <si>
    <t>d.rob.: 08:00-18:30, w.sob.: 08:00-14:00</t>
  </si>
  <si>
    <t>41113</t>
  </si>
  <si>
    <t>51119</t>
  </si>
  <si>
    <t>51138</t>
  </si>
  <si>
    <t>51109</t>
  </si>
  <si>
    <t>41137</t>
  </si>
  <si>
    <t>43313</t>
  </si>
  <si>
    <t>61101</t>
  </si>
  <si>
    <t>41110</t>
  </si>
  <si>
    <t>41115</t>
  </si>
  <si>
    <t>21102</t>
  </si>
  <si>
    <t>21130</t>
  </si>
  <si>
    <t>21131</t>
  </si>
  <si>
    <t>21115</t>
  </si>
  <si>
    <t>63309</t>
  </si>
  <si>
    <t>61164</t>
  </si>
  <si>
    <t>61154</t>
  </si>
  <si>
    <t>31105</t>
  </si>
  <si>
    <t>61167</t>
  </si>
  <si>
    <t>31127</t>
  </si>
  <si>
    <t>31191</t>
  </si>
  <si>
    <t>33505</t>
  </si>
  <si>
    <t>34530</t>
  </si>
  <si>
    <t>34514</t>
  </si>
  <si>
    <t>31120</t>
  </si>
  <si>
    <t>34531</t>
  </si>
  <si>
    <t>34513</t>
  </si>
  <si>
    <t>34527</t>
  </si>
  <si>
    <t>31908</t>
  </si>
  <si>
    <t>31115</t>
  </si>
  <si>
    <t>31164</t>
  </si>
  <si>
    <t>34302</t>
  </si>
  <si>
    <t>31108</t>
  </si>
  <si>
    <t>31103</t>
  </si>
  <si>
    <t>34516</t>
  </si>
  <si>
    <t>31137</t>
  </si>
  <si>
    <t>34506</t>
  </si>
  <si>
    <t>31189</t>
  </si>
  <si>
    <t>11107</t>
  </si>
  <si>
    <t>11101</t>
  </si>
  <si>
    <t>11137</t>
  </si>
  <si>
    <t>11108</t>
  </si>
  <si>
    <t>1920x1080  / 16:9</t>
  </si>
  <si>
    <t>Polityka - wycena indywidualna</t>
  </si>
  <si>
    <t>Polityka wybrane (PIS)</t>
  </si>
  <si>
    <t>Polityka wybrane (PIS / Konfederacja)</t>
  </si>
  <si>
    <t>UY I UX</t>
  </si>
  <si>
    <t/>
  </si>
  <si>
    <t>UY</t>
  </si>
  <si>
    <t>51.780486</t>
  </si>
  <si>
    <t xml:space="preserve"> 19.44212</t>
  </si>
  <si>
    <t>52.35929988</t>
  </si>
  <si>
    <t xml:space="preserve"> 20.831135566</t>
  </si>
  <si>
    <t>52.17245</t>
  </si>
  <si>
    <t xml:space="preserve"> 21.154936</t>
  </si>
  <si>
    <t>52.210231</t>
  </si>
  <si>
    <t xml:space="preserve"> 21.00788155</t>
  </si>
  <si>
    <t>52.189319</t>
  </si>
  <si>
    <t xml:space="preserve"> 21.0164884</t>
  </si>
  <si>
    <t>52.174257</t>
  </si>
  <si>
    <t xml:space="preserve"> 21.046641</t>
  </si>
  <si>
    <t>51.966874</t>
  </si>
  <si>
    <t xml:space="preserve"> 20.150067</t>
  </si>
  <si>
    <t>53.8438416666667</t>
  </si>
  <si>
    <t xml:space="preserve"> 22.9800611111111</t>
  </si>
  <si>
    <t>53.1266333333333</t>
  </si>
  <si>
    <t xml:space="preserve"> 23.1546527777778</t>
  </si>
  <si>
    <t>53.1265166666667</t>
  </si>
  <si>
    <t xml:space="preserve"> 23.0784138888889</t>
  </si>
  <si>
    <t>53.1345611111111</t>
  </si>
  <si>
    <t xml:space="preserve"> 23.1680111111111</t>
  </si>
  <si>
    <t>53.1130527777778</t>
  </si>
  <si>
    <t xml:space="preserve"> 23.1378722222222</t>
  </si>
  <si>
    <t>53.1502027777778</t>
  </si>
  <si>
    <t xml:space="preserve"> 23.1163444444444</t>
  </si>
  <si>
    <t>51.0487333333333</t>
  </si>
  <si>
    <t xml:space="preserve"> 16.9626555555556</t>
  </si>
  <si>
    <t>51.053225</t>
  </si>
  <si>
    <t xml:space="preserve"> 16.9733166666667</t>
  </si>
  <si>
    <t>49.8115194444444</t>
  </si>
  <si>
    <t xml:space="preserve"> 18.9828694444444</t>
  </si>
  <si>
    <t>49.8544194444444</t>
  </si>
  <si>
    <t xml:space="preserve"> 19.0401305555556</t>
  </si>
  <si>
    <t>49.8296611111111</t>
  </si>
  <si>
    <t xml:space="preserve"> 19.0549416666667</t>
  </si>
  <si>
    <t>50.279425</t>
  </si>
  <si>
    <t xml:space="preserve"> 18.9454944444444</t>
  </si>
  <si>
    <t>50.8278194444445</t>
  </si>
  <si>
    <t xml:space="preserve"> 19.1167194444444</t>
  </si>
  <si>
    <t>50.7843916666667</t>
  </si>
  <si>
    <t xml:space="preserve"> 19.1401861111111</t>
  </si>
  <si>
    <t>50.8282388888889</t>
  </si>
  <si>
    <t xml:space="preserve"> 19.1101694444444</t>
  </si>
  <si>
    <t>50.8367194444444</t>
  </si>
  <si>
    <t xml:space="preserve"> 19.0610888888889</t>
  </si>
  <si>
    <t>50.3329</t>
  </si>
  <si>
    <t xml:space="preserve"> 19.2139</t>
  </si>
  <si>
    <t>50.3008472222222</t>
  </si>
  <si>
    <t xml:space="preserve"> 18.6756861111111</t>
  </si>
  <si>
    <t>52.5343</t>
  </si>
  <si>
    <t xml:space="preserve"> 17.6002138888889</t>
  </si>
  <si>
    <t>53.5617638888889</t>
  </si>
  <si>
    <t xml:space="preserve"> 14.832325</t>
  </si>
  <si>
    <t>52.7387888888889</t>
  </si>
  <si>
    <t xml:space="preserve"> 15.2133722222222</t>
  </si>
  <si>
    <t>52.7392333333333</t>
  </si>
  <si>
    <t xml:space="preserve"> 15.2311222222222</t>
  </si>
  <si>
    <t>52.7617222222222</t>
  </si>
  <si>
    <t xml:space="preserve"> 15.2676277777778</t>
  </si>
  <si>
    <t>52.73065</t>
  </si>
  <si>
    <t xml:space="preserve"> 15.2354527777778</t>
  </si>
  <si>
    <t>53.2541527777778</t>
  </si>
  <si>
    <t xml:space="preserve"> 14.4918305555556</t>
  </si>
  <si>
    <t>50.2286638888889</t>
  </si>
  <si>
    <t xml:space="preserve"> 19.2353833333333</t>
  </si>
  <si>
    <t>51.75365</t>
  </si>
  <si>
    <t xml:space="preserve"> 18.0793638888889</t>
  </si>
  <si>
    <t>50.2772472222222</t>
  </si>
  <si>
    <t xml:space="preserve"> 19.0220555555556</t>
  </si>
  <si>
    <t>50.2570527777778</t>
  </si>
  <si>
    <t xml:space="preserve"> 19.016625</t>
  </si>
  <si>
    <t>50.2588666666667</t>
  </si>
  <si>
    <t xml:space="preserve"> 19.0439833333333</t>
  </si>
  <si>
    <t>50.2536333333333</t>
  </si>
  <si>
    <t xml:space="preserve"> 19.0252638888889</t>
  </si>
  <si>
    <t>50.22755</t>
  </si>
  <si>
    <t xml:space="preserve"> 18.9590111111111</t>
  </si>
  <si>
    <t>50.22335</t>
  </si>
  <si>
    <t xml:space="preserve"> 18.9699972222222</t>
  </si>
  <si>
    <t>50.2753111111111</t>
  </si>
  <si>
    <t xml:space="preserve"> 18.9810611111111</t>
  </si>
  <si>
    <t>52.3338972222222</t>
  </si>
  <si>
    <t xml:space="preserve"> 16.8084416666667</t>
  </si>
  <si>
    <t>50.0586861111111</t>
  </si>
  <si>
    <t xml:space="preserve"> 19.9758361111111</t>
  </si>
  <si>
    <t>50.0793</t>
  </si>
  <si>
    <t xml:space="preserve"> 20.0107777777778</t>
  </si>
  <si>
    <t>50.0986638888889</t>
  </si>
  <si>
    <t xml:space="preserve"> 20.0115944444444</t>
  </si>
  <si>
    <t>50.0738055555556</t>
  </si>
  <si>
    <t xml:space="preserve"> 20.0272194444444</t>
  </si>
  <si>
    <t>50.0822416666667</t>
  </si>
  <si>
    <t xml:space="preserve"> 20.022025</t>
  </si>
  <si>
    <t>50.0937472222222</t>
  </si>
  <si>
    <t xml:space="preserve"> 20.0018777777778</t>
  </si>
  <si>
    <t>50.0779361111111</t>
  </si>
  <si>
    <t xml:space="preserve"> 20.0340805555556</t>
  </si>
  <si>
    <t>50.0714361111111</t>
  </si>
  <si>
    <t xml:space="preserve"> 20.0509166666667</t>
  </si>
  <si>
    <t>50.0592805555556</t>
  </si>
  <si>
    <t xml:space="preserve"> 19.9369888888889</t>
  </si>
  <si>
    <t>50.0127722222222</t>
  </si>
  <si>
    <t xml:space="preserve"> 20.0194277777778</t>
  </si>
  <si>
    <t>50.0780666666667</t>
  </si>
  <si>
    <t xml:space="preserve"> 19.8995083333333</t>
  </si>
  <si>
    <t>50.0741888888889</t>
  </si>
  <si>
    <t xml:space="preserve"> 19.9586361111111</t>
  </si>
  <si>
    <t>50.0935416666667</t>
  </si>
  <si>
    <t xml:space="preserve"> 19.9471444444444</t>
  </si>
  <si>
    <t>50.0975916666667</t>
  </si>
  <si>
    <t xml:space="preserve"> 19.9593111111111</t>
  </si>
  <si>
    <t>50.0154472222222</t>
  </si>
  <si>
    <t xml:space="preserve"> 20.0096666666667</t>
  </si>
  <si>
    <t>50.0181555555556</t>
  </si>
  <si>
    <t xml:space="preserve"> 19.9824722222222</t>
  </si>
  <si>
    <t>50.0531944444444</t>
  </si>
  <si>
    <t xml:space="preserve"> 19.9490722222222</t>
  </si>
  <si>
    <t>50.0911611111111</t>
  </si>
  <si>
    <t xml:space="preserve"> 19.9029333333333</t>
  </si>
  <si>
    <t>50.0893583333333</t>
  </si>
  <si>
    <t xml:space="preserve"> 19.8837361111111</t>
  </si>
  <si>
    <t>50.0459055555556</t>
  </si>
  <si>
    <t xml:space="preserve"> 19.9313083333333</t>
  </si>
  <si>
    <t>50.0113583333333</t>
  </si>
  <si>
    <t xml:space="preserve"> 19.9627805555556</t>
  </si>
  <si>
    <t xml:space="preserve"> 19.9238833333333</t>
  </si>
  <si>
    <t>52.2312638888889</t>
  </si>
  <si>
    <t xml:space="preserve"> 19.3629444444444</t>
  </si>
  <si>
    <t>51.8444861111111</t>
  </si>
  <si>
    <t xml:space="preserve"> 16.5647861111111</t>
  </si>
  <si>
    <t>52.3429111111111</t>
  </si>
  <si>
    <t xml:space="preserve"> 16.8799666666667</t>
  </si>
  <si>
    <t>53.1796916666667</t>
  </si>
  <si>
    <t xml:space="preserve"> 22.0742638888889</t>
  </si>
  <si>
    <t>51.7444277777778</t>
  </si>
  <si>
    <t xml:space="preserve"> 19.3903638888889</t>
  </si>
  <si>
    <t>51.7695138888889</t>
  </si>
  <si>
    <t xml:space="preserve"> 19.452925</t>
  </si>
  <si>
    <t>51.7562277777778</t>
  </si>
  <si>
    <t xml:space="preserve"> 19.5487083333333</t>
  </si>
  <si>
    <t>51.7211055555556</t>
  </si>
  <si>
    <t xml:space="preserve"> 19.4872944444444</t>
  </si>
  <si>
    <t>51.7663</t>
  </si>
  <si>
    <t xml:space="preserve"> 19.4651</t>
  </si>
  <si>
    <t>51.7559611111111</t>
  </si>
  <si>
    <t xml:space="preserve"> 19.4578166666667</t>
  </si>
  <si>
    <t>51.789725</t>
  </si>
  <si>
    <t xml:space="preserve"> 19.4549305555556</t>
  </si>
  <si>
    <t>51.8153333333333</t>
  </si>
  <si>
    <t xml:space="preserve"> 19.4302222222222</t>
  </si>
  <si>
    <t>51.7787222222222</t>
  </si>
  <si>
    <t xml:space="preserve"> 19.479425</t>
  </si>
  <si>
    <t>51.79695</t>
  </si>
  <si>
    <t xml:space="preserve"> 19.3763416666667</t>
  </si>
  <si>
    <t>51.7906611111111</t>
  </si>
  <si>
    <t xml:space="preserve"> 19.4773916666667</t>
  </si>
  <si>
    <t>50.1680277777778</t>
  </si>
  <si>
    <t xml:space="preserve"> 18.8972722222222</t>
  </si>
  <si>
    <t>52.2436222222222</t>
  </si>
  <si>
    <t xml:space="preserve"> 16.8520611111111</t>
  </si>
  <si>
    <t>52.9250805555556</t>
  </si>
  <si>
    <t xml:space="preserve"> 14.8657666666667</t>
  </si>
  <si>
    <t>53.6658083333333</t>
  </si>
  <si>
    <t xml:space="preserve"> 15.1184805555556</t>
  </si>
  <si>
    <t>51.6660777777778</t>
  </si>
  <si>
    <t xml:space="preserve"> 19.35355</t>
  </si>
  <si>
    <t>53.1513333333333</t>
  </si>
  <si>
    <t xml:space="preserve"> 16.7316583333333</t>
  </si>
  <si>
    <t>51.4091583333333</t>
  </si>
  <si>
    <t xml:space="preserve"> 19.6882083333333</t>
  </si>
  <si>
    <t>52.5483916666667</t>
  </si>
  <si>
    <t xml:space="preserve"> 19.6896861111111</t>
  </si>
  <si>
    <t>53.5516194444444</t>
  </si>
  <si>
    <t xml:space="preserve"> 14.5683055555556</t>
  </si>
  <si>
    <t>52.3796916666667</t>
  </si>
  <si>
    <t xml:space="preserve"> 16.9510361111111</t>
  </si>
  <si>
    <t>52.4590527777778</t>
  </si>
  <si>
    <t xml:space="preserve"> 16.9129472222222</t>
  </si>
  <si>
    <t>52.4627166666667</t>
  </si>
  <si>
    <t xml:space="preserve"> 16.9120583333333</t>
  </si>
  <si>
    <t>52.3774222222222</t>
  </si>
  <si>
    <t xml:space="preserve"> 16.9593444444444</t>
  </si>
  <si>
    <t>52.3862083333333</t>
  </si>
  <si>
    <t xml:space="preserve"> 16.9423083333333</t>
  </si>
  <si>
    <t>52.434025</t>
  </si>
  <si>
    <t xml:space="preserve"> 16.9331916666667</t>
  </si>
  <si>
    <t>52.3909472222222</t>
  </si>
  <si>
    <t xml:space="preserve"> 16.9862472222222</t>
  </si>
  <si>
    <t>52.438925</t>
  </si>
  <si>
    <t xml:space="preserve"> 16.9397277777778</t>
  </si>
  <si>
    <t>52.4494111111111</t>
  </si>
  <si>
    <t xml:space="preserve"> 16.9417833333333</t>
  </si>
  <si>
    <t>52.4119416666667</t>
  </si>
  <si>
    <t xml:space="preserve"> 16.9039611111111</t>
  </si>
  <si>
    <t>52.4099194444444</t>
  </si>
  <si>
    <t xml:space="preserve"> 16.9297388888889</t>
  </si>
  <si>
    <t>52.3903388888889</t>
  </si>
  <si>
    <t xml:space="preserve"> 16.9191277777778</t>
  </si>
  <si>
    <t>52.3650722222222</t>
  </si>
  <si>
    <t xml:space="preserve"> 16.904675</t>
  </si>
  <si>
    <t>52.3881138888889</t>
  </si>
  <si>
    <t xml:space="preserve"> 16.8913805555556</t>
  </si>
  <si>
    <t>52.3826444444444</t>
  </si>
  <si>
    <t xml:space="preserve"> 16.8848277777778</t>
  </si>
  <si>
    <t>52.4216333333333</t>
  </si>
  <si>
    <t xml:space="preserve"> 16.9730555555556</t>
  </si>
  <si>
    <t>52.403975</t>
  </si>
  <si>
    <t xml:space="preserve"> 16.8751222222222</t>
  </si>
  <si>
    <t>52.3887972222222</t>
  </si>
  <si>
    <t xml:space="preserve"> 16.8544222222222</t>
  </si>
  <si>
    <t>52.4458277777778</t>
  </si>
  <si>
    <t xml:space="preserve"> 16.9545916666667</t>
  </si>
  <si>
    <t>52.3965305555556</t>
  </si>
  <si>
    <t xml:space="preserve"> 16.9651</t>
  </si>
  <si>
    <t>52.3598444444444</t>
  </si>
  <si>
    <t xml:space="preserve"> 16.8873805555556</t>
  </si>
  <si>
    <t>52.4317111111111</t>
  </si>
  <si>
    <t xml:space="preserve"> 16.9142527777778</t>
  </si>
  <si>
    <t>52.3929111111111</t>
  </si>
  <si>
    <t xml:space="preserve"> 16.9191055555556</t>
  </si>
  <si>
    <t>52.3692972222222</t>
  </si>
  <si>
    <t xml:space="preserve"> 16.9323305555556</t>
  </si>
  <si>
    <t>52.4487027777778</t>
  </si>
  <si>
    <t xml:space="preserve"> 16.8932611111111</t>
  </si>
  <si>
    <t>52.433075</t>
  </si>
  <si>
    <t xml:space="preserve"> 16.8272583333333</t>
  </si>
  <si>
    <t>52.3639388888889</t>
  </si>
  <si>
    <t xml:space="preserve"> 17.010125</t>
  </si>
  <si>
    <t>52.4173361111111</t>
  </si>
  <si>
    <t xml:space="preserve"> 16.8818388888889</t>
  </si>
  <si>
    <t>52.4063583333333</t>
  </si>
  <si>
    <t xml:space="preserve"> 16.91945</t>
  </si>
  <si>
    <t>52.4100277777778</t>
  </si>
  <si>
    <t xml:space="preserve"> 16.9864583333333</t>
  </si>
  <si>
    <t>52.4264888888889</t>
  </si>
  <si>
    <t xml:space="preserve"> 16.7866916666667</t>
  </si>
  <si>
    <t>52.272325</t>
  </si>
  <si>
    <t xml:space="preserve"> 16.8592833333333</t>
  </si>
  <si>
    <t>50.0517694444444</t>
  </si>
  <si>
    <t xml:space="preserve"> 18.6017916666667</t>
  </si>
  <si>
    <t>52.1628138888889</t>
  </si>
  <si>
    <t xml:space="preserve"> 22.27095</t>
  </si>
  <si>
    <t>52.1684833333333</t>
  </si>
  <si>
    <t xml:space="preserve"> 22.2824555555556</t>
  </si>
  <si>
    <t>50.3032944444444</t>
  </si>
  <si>
    <t xml:space="preserve"> 19.0294361111111</t>
  </si>
  <si>
    <t>51.5916416666667</t>
  </si>
  <si>
    <t xml:space="preserve"> 18.7259833333333</t>
  </si>
  <si>
    <t>51.596375</t>
  </si>
  <si>
    <t xml:space="preserve"> 18.7357222222222</t>
  </si>
  <si>
    <t>50.2950416666667</t>
  </si>
  <si>
    <t xml:space="preserve"> 19.1866611111111</t>
  </si>
  <si>
    <t>53.3370472222222</t>
  </si>
  <si>
    <t xml:space="preserve"> 15.0424083333333</t>
  </si>
  <si>
    <t>53.3400416666667</t>
  </si>
  <si>
    <t xml:space="preserve"> 15.0133472222222</t>
  </si>
  <si>
    <t>52.2817</t>
  </si>
  <si>
    <t xml:space="preserve"> 16.7055638888889</t>
  </si>
  <si>
    <t>52.4749083333333</t>
  </si>
  <si>
    <t xml:space="preserve"> 16.8800555555556</t>
  </si>
  <si>
    <t>54.1202305555556</t>
  </si>
  <si>
    <t xml:space="preserve"> 22.9403055555556</t>
  </si>
  <si>
    <t>54.10165</t>
  </si>
  <si>
    <t xml:space="preserve"> 22.9350277777778</t>
  </si>
  <si>
    <t>52.409475</t>
  </si>
  <si>
    <t xml:space="preserve"> 17.0756472222222</t>
  </si>
  <si>
    <t>53.4283888888889</t>
  </si>
  <si>
    <t xml:space="preserve"> 14.5370361111111</t>
  </si>
  <si>
    <t>53.4298472222222</t>
  </si>
  <si>
    <t xml:space="preserve"> 14.5430027777778</t>
  </si>
  <si>
    <t>53.4424111111111</t>
  </si>
  <si>
    <t xml:space="preserve"> 14.54865</t>
  </si>
  <si>
    <t>53.4334472222222</t>
  </si>
  <si>
    <t xml:space="preserve"> 14.5486277777778</t>
  </si>
  <si>
    <t>53.4407555555556</t>
  </si>
  <si>
    <t xml:space="preserve"> 14.5112861111111</t>
  </si>
  <si>
    <t>53.3828055555556</t>
  </si>
  <si>
    <t xml:space="preserve"> 14.6321083333333</t>
  </si>
  <si>
    <t>53.4213138888889</t>
  </si>
  <si>
    <t xml:space="preserve"> 14.554975</t>
  </si>
  <si>
    <t>53.4559694444444</t>
  </si>
  <si>
    <t xml:space="preserve"> 14.5348361111111</t>
  </si>
  <si>
    <t>53.4258833333333</t>
  </si>
  <si>
    <t xml:space="preserve"> 14.4853083333333</t>
  </si>
  <si>
    <t>53.4306111111111</t>
  </si>
  <si>
    <t xml:space="preserve"> 14.5082472222222</t>
  </si>
  <si>
    <t>53.3812111111111</t>
  </si>
  <si>
    <t xml:space="preserve"> 14.6584111111111</t>
  </si>
  <si>
    <t>53.4075388888889</t>
  </si>
  <si>
    <t xml:space="preserve"> 14.5285916666667</t>
  </si>
  <si>
    <t>53.4567416666667</t>
  </si>
  <si>
    <t xml:space="preserve"> 14.5693361111111</t>
  </si>
  <si>
    <t>53.4335166666667</t>
  </si>
  <si>
    <t xml:space="preserve"> 14.5347666666667</t>
  </si>
  <si>
    <t>53.4700944444444</t>
  </si>
  <si>
    <t xml:space="preserve"> 14.5486888888889</t>
  </si>
  <si>
    <t>53.3662416666667</t>
  </si>
  <si>
    <t xml:space="preserve"> 14.6554916666667</t>
  </si>
  <si>
    <t>53.4374861111111</t>
  </si>
  <si>
    <t xml:space="preserve"> 14.572725</t>
  </si>
  <si>
    <t>52.4644555555556</t>
  </si>
  <si>
    <t xml:space="preserve"> 16.666325</t>
  </si>
  <si>
    <t>51.5303</t>
  </si>
  <si>
    <t xml:space="preserve"> 20.0129777777778</t>
  </si>
  <si>
    <t>50.1109194444444</t>
  </si>
  <si>
    <t xml:space="preserve"> 18.9948027777778</t>
  </si>
  <si>
    <t>49.8825194444444</t>
  </si>
  <si>
    <t xml:space="preserve"> 19.4954</t>
  </si>
  <si>
    <t>52.2477916666667</t>
  </si>
  <si>
    <t xml:space="preserve"> 20.9877416666667</t>
  </si>
  <si>
    <t>52.218125</t>
  </si>
  <si>
    <t xml:space="preserve"> 20.9641666666667</t>
  </si>
  <si>
    <t>52.21255</t>
  </si>
  <si>
    <t xml:space="preserve"> 20.9516777777778</t>
  </si>
  <si>
    <t>52.2128</t>
  </si>
  <si>
    <t xml:space="preserve"> 20.9556</t>
  </si>
  <si>
    <t>52.2391611111111</t>
  </si>
  <si>
    <t xml:space="preserve"> 21.0589361111111</t>
  </si>
  <si>
    <t>52.1343194444444</t>
  </si>
  <si>
    <t xml:space="preserve"> 21.0622388888889</t>
  </si>
  <si>
    <t>52.2404111111111</t>
  </si>
  <si>
    <t xml:space="preserve"> 20.9898333333333</t>
  </si>
  <si>
    <t>52.2743527777778</t>
  </si>
  <si>
    <t xml:space="preserve"> 20.9377222222222</t>
  </si>
  <si>
    <t>52.2807972222222</t>
  </si>
  <si>
    <t xml:space="preserve"> 20.9494472222222</t>
  </si>
  <si>
    <t>52.2609166666667</t>
  </si>
  <si>
    <t xml:space="preserve"> 21.0311138888889</t>
  </si>
  <si>
    <t>52.2647527777778</t>
  </si>
  <si>
    <t xml:space="preserve"> 20.9917555555556</t>
  </si>
  <si>
    <t>52.2431194444444</t>
  </si>
  <si>
    <t xml:space="preserve"> 21.1016472222222</t>
  </si>
  <si>
    <t>52.2291277777778</t>
  </si>
  <si>
    <t xml:space="preserve"> 21.0212555555556</t>
  </si>
  <si>
    <t>52.252475</t>
  </si>
  <si>
    <t xml:space="preserve"> 21.2244277777778</t>
  </si>
  <si>
    <t>52.1429</t>
  </si>
  <si>
    <t xml:space="preserve"> 21.0340888888889</t>
  </si>
  <si>
    <t>52.2126722222222</t>
  </si>
  <si>
    <t xml:space="preserve"> 21.0624138888889</t>
  </si>
  <si>
    <t>52.1715472222222</t>
  </si>
  <si>
    <t xml:space="preserve"> 21.0106055555556</t>
  </si>
  <si>
    <t>52.2127222222222</t>
  </si>
  <si>
    <t xml:space="preserve"> 20.9733611111111</t>
  </si>
  <si>
    <t>52.2848305555556</t>
  </si>
  <si>
    <t xml:space="preserve"> 20.9358194444444</t>
  </si>
  <si>
    <t>52.2878611111111</t>
  </si>
  <si>
    <t xml:space="preserve"> 21.0412555555556</t>
  </si>
  <si>
    <t>52.2378027777778</t>
  </si>
  <si>
    <t xml:space="preserve"> 21.0292777777778</t>
  </si>
  <si>
    <t>52.1298777777778</t>
  </si>
  <si>
    <t xml:space="preserve"> 21.0592666666667</t>
  </si>
  <si>
    <t>52.2133861111111</t>
  </si>
  <si>
    <t xml:space="preserve"> 21.0235166666667</t>
  </si>
  <si>
    <t>52.1637805555556</t>
  </si>
  <si>
    <t xml:space="preserve"> 21.0819638888889</t>
  </si>
  <si>
    <t>52.251875</t>
  </si>
  <si>
    <t xml:space="preserve"> 20.8962888888889</t>
  </si>
  <si>
    <t>52.2402638888889</t>
  </si>
  <si>
    <t xml:space="preserve"> 20.9002527777778</t>
  </si>
  <si>
    <t>52.2387944444444</t>
  </si>
  <si>
    <t xml:space="preserve"> 20.9442638888889</t>
  </si>
  <si>
    <t>52.2457722222222</t>
  </si>
  <si>
    <t xml:space="preserve"> 21.0801972222222</t>
  </si>
  <si>
    <t>52.260475</t>
  </si>
  <si>
    <t xml:space="preserve"> 20.9212361111111</t>
  </si>
  <si>
    <t>52.2833305555556</t>
  </si>
  <si>
    <t xml:space="preserve"> 20.9783083333333</t>
  </si>
  <si>
    <t>52.2331666666667</t>
  </si>
  <si>
    <t xml:space="preserve"> 20.9941138888889</t>
  </si>
  <si>
    <t>52.1534361111111</t>
  </si>
  <si>
    <t xml:space="preserve"> 21.0413083333333</t>
  </si>
  <si>
    <t>52.2251916666667</t>
  </si>
  <si>
    <t xml:space="preserve"> 20.9470944444444</t>
  </si>
  <si>
    <t>52.2359111111111</t>
  </si>
  <si>
    <t xml:space="preserve"> 20.9370861111111</t>
  </si>
  <si>
    <t>52.2163472222222</t>
  </si>
  <si>
    <t xml:space="preserve"> 21.237</t>
  </si>
  <si>
    <t>52.2757388888889</t>
  </si>
  <si>
    <t xml:space="preserve"> 20.9224611111111</t>
  </si>
  <si>
    <t>52.2129361111111</t>
  </si>
  <si>
    <t xml:space="preserve"> 21.1122333333333</t>
  </si>
  <si>
    <t>52.1906138888889</t>
  </si>
  <si>
    <t xml:space="preserve"> 20.9549611111111</t>
  </si>
  <si>
    <t>52.23835</t>
  </si>
  <si>
    <t xml:space="preserve"> 21.1469583333333</t>
  </si>
  <si>
    <t>52.2228111111111</t>
  </si>
  <si>
    <t xml:space="preserve"> 21.0129888888889</t>
  </si>
  <si>
    <t>52.2936916666667</t>
  </si>
  <si>
    <t xml:space="preserve"> 21.0334416666667</t>
  </si>
  <si>
    <t>52.1697472222222</t>
  </si>
  <si>
    <t xml:space="preserve"> 21.0745861111111</t>
  </si>
  <si>
    <t>52.27415</t>
  </si>
  <si>
    <t xml:space="preserve"> 20.9795805555556</t>
  </si>
  <si>
    <t>52.217675</t>
  </si>
  <si>
    <t xml:space="preserve"> 21.0197916666667</t>
  </si>
  <si>
    <t>52.1604638888889</t>
  </si>
  <si>
    <t xml:space="preserve"> 21.2111916666667</t>
  </si>
  <si>
    <t>52.3512444444444</t>
  </si>
  <si>
    <t xml:space="preserve"> 20.9445972222222</t>
  </si>
  <si>
    <t>52.3210222222222</t>
  </si>
  <si>
    <t xml:space="preserve"> 20.95485</t>
  </si>
  <si>
    <t>52.228025</t>
  </si>
  <si>
    <t xml:space="preserve"> 21.0100388888889</t>
  </si>
  <si>
    <t>52.2470722222222</t>
  </si>
  <si>
    <t xml:space="preserve"> 20.953825</t>
  </si>
  <si>
    <t>52.3328</t>
  </si>
  <si>
    <t xml:space="preserve"> 20.9405972222222</t>
  </si>
  <si>
    <t>52.2309833333333</t>
  </si>
  <si>
    <t xml:space="preserve"> 20.9903111111111</t>
  </si>
  <si>
    <t>52.153375</t>
  </si>
  <si>
    <t xml:space="preserve"> 21.0366611111111</t>
  </si>
  <si>
    <t>52.2634611111111</t>
  </si>
  <si>
    <t xml:space="preserve"> 20.9252277777778</t>
  </si>
  <si>
    <t>52.2390722222222</t>
  </si>
  <si>
    <t xml:space="preserve"> 20.9659861111111</t>
  </si>
  <si>
    <t>52.1557444444444</t>
  </si>
  <si>
    <t xml:space="preserve"> 20.9956472222222</t>
  </si>
  <si>
    <t>52.2385861111111</t>
  </si>
  <si>
    <t xml:space="preserve"> 20.913975</t>
  </si>
  <si>
    <t>52.1606944444444</t>
  </si>
  <si>
    <t xml:space="preserve"> 21.0706777777778</t>
  </si>
  <si>
    <t>52.1483555555556</t>
  </si>
  <si>
    <t xml:space="preserve"> 21.0918194444444</t>
  </si>
  <si>
    <t>52.1271583333333</t>
  </si>
  <si>
    <t xml:space="preserve"> 21.0173694444444</t>
  </si>
  <si>
    <t>52.1850583333333</t>
  </si>
  <si>
    <t xml:space="preserve"> 21.1938194444444</t>
  </si>
  <si>
    <t>52.2677027777778</t>
  </si>
  <si>
    <t xml:space="preserve"> 21.058975</t>
  </si>
  <si>
    <t>52.2846083333333</t>
  </si>
  <si>
    <t xml:space="preserve"> 21.0739111111111</t>
  </si>
  <si>
    <t>52.1810416666667</t>
  </si>
  <si>
    <t xml:space="preserve"> 21.0069583333333</t>
  </si>
  <si>
    <t>52.1652</t>
  </si>
  <si>
    <t xml:space="preserve"> 21.0767138888889</t>
  </si>
  <si>
    <t>52.2428055555556</t>
  </si>
  <si>
    <t xml:space="preserve"> 21.0038972222222</t>
  </si>
  <si>
    <t>52.1946333333333</t>
  </si>
  <si>
    <t xml:space="preserve"> 20.8713861111111</t>
  </si>
  <si>
    <t>52.150325</t>
  </si>
  <si>
    <t xml:space="preserve"> 21.0534416666667</t>
  </si>
  <si>
    <t>52.2750611111111</t>
  </si>
  <si>
    <t xml:space="preserve"> 20.9625972222222</t>
  </si>
  <si>
    <t>52.2573305555556</t>
  </si>
  <si>
    <t xml:space="preserve"> 20.9587166666667</t>
  </si>
  <si>
    <t>52.3226</t>
  </si>
  <si>
    <t xml:space="preserve"> 20.9426416666667</t>
  </si>
  <si>
    <t>52.2950555555556</t>
  </si>
  <si>
    <t xml:space="preserve"> 21.0532527777778</t>
  </si>
  <si>
    <t>52.2353972222222</t>
  </si>
  <si>
    <t xml:space="preserve"> 21.0106333333333</t>
  </si>
  <si>
    <t>52.2540583333333</t>
  </si>
  <si>
    <t xml:space="preserve"> 21.0347583333333</t>
  </si>
  <si>
    <t>52.2262444444444</t>
  </si>
  <si>
    <t xml:space="preserve"> 20.9851527777778</t>
  </si>
  <si>
    <t>52.2063666666667</t>
  </si>
  <si>
    <t xml:space="preserve"> 20.9738722222222</t>
  </si>
  <si>
    <t>52.2167111111111</t>
  </si>
  <si>
    <t xml:space="preserve"> 20.9912416666667</t>
  </si>
  <si>
    <t>52.2245027777778</t>
  </si>
  <si>
    <t xml:space="preserve"> 21.0283277777778</t>
  </si>
  <si>
    <t>52.26865</t>
  </si>
  <si>
    <t xml:space="preserve"> 20.951425</t>
  </si>
  <si>
    <t>52.2413777777778</t>
  </si>
  <si>
    <t xml:space="preserve"> 20.9803861111111</t>
  </si>
  <si>
    <t>52.2338166666667</t>
  </si>
  <si>
    <t xml:space="preserve"> 20.9663555555556</t>
  </si>
  <si>
    <t>52.2915833333333</t>
  </si>
  <si>
    <t xml:space="preserve"> 20.9450916666667</t>
  </si>
  <si>
    <t>52.2548138888889</t>
  </si>
  <si>
    <t xml:space="preserve"> 21.0478277777778</t>
  </si>
  <si>
    <t>52.2041222222222</t>
  </si>
  <si>
    <t xml:space="preserve"> 21.16325</t>
  </si>
  <si>
    <t>52.2333611111111</t>
  </si>
  <si>
    <t xml:space="preserve"> 21.0676944444444</t>
  </si>
  <si>
    <t>52.1662</t>
  </si>
  <si>
    <t xml:space="preserve"> 21.1103166666667</t>
  </si>
  <si>
    <t>52.182475</t>
  </si>
  <si>
    <t xml:space="preserve"> 20.9775611111111</t>
  </si>
  <si>
    <t>51.12385</t>
  </si>
  <si>
    <t xml:space="preserve"> 17.03465</t>
  </si>
  <si>
    <t>51.1463027777778</t>
  </si>
  <si>
    <t xml:space="preserve"> 17.115225</t>
  </si>
  <si>
    <t>51.1268111111111</t>
  </si>
  <si>
    <t xml:space="preserve"> 16.9761027777778</t>
  </si>
  <si>
    <t>51.0941361111111</t>
  </si>
  <si>
    <t xml:space="preserve"> 16.9818111111111</t>
  </si>
  <si>
    <t>51.1097194444444</t>
  </si>
  <si>
    <t xml:space="preserve"> 16.8805305555556</t>
  </si>
  <si>
    <t>51.1139166666667</t>
  </si>
  <si>
    <t xml:space="preserve"> 17.0608277777778</t>
  </si>
  <si>
    <t>51.1128</t>
  </si>
  <si>
    <t xml:space="preserve"> 16.9602472222222</t>
  </si>
  <si>
    <t>51.11703954341277</t>
  </si>
  <si>
    <t xml:space="preserve"> 17.04959056641551</t>
  </si>
  <si>
    <t>51.1448833333333</t>
  </si>
  <si>
    <t xml:space="preserve"> 17.1324611111111</t>
  </si>
  <si>
    <t>51.1270527777778</t>
  </si>
  <si>
    <t xml:space="preserve"> 17.0508611111111</t>
  </si>
  <si>
    <t>51.1286611111111</t>
  </si>
  <si>
    <t xml:space="preserve"> 17.0336111111111</t>
  </si>
  <si>
    <t>51.1122083333333</t>
  </si>
  <si>
    <t xml:space="preserve"> 17.013975</t>
  </si>
  <si>
    <t>51.0875277777778</t>
  </si>
  <si>
    <t xml:space="preserve"> 17.0140083333333</t>
  </si>
  <si>
    <t>51.110625</t>
  </si>
  <si>
    <t xml:space="preserve"> 17.0244361111111</t>
  </si>
  <si>
    <t>51.1399138888889</t>
  </si>
  <si>
    <t xml:space="preserve"> 16.9635833333333</t>
  </si>
  <si>
    <t>51.0990611111111</t>
  </si>
  <si>
    <t xml:space="preserve"> 17.0388666666667</t>
  </si>
  <si>
    <t>51.1162277777778</t>
  </si>
  <si>
    <t xml:space="preserve"> 17.0073555555556</t>
  </si>
  <si>
    <t>51.1023138888889</t>
  </si>
  <si>
    <t xml:space="preserve"> 17.0334111111111</t>
  </si>
  <si>
    <t>51.0822527777778</t>
  </si>
  <si>
    <t xml:space="preserve"> 17.0612194444444</t>
  </si>
  <si>
    <t>51.1431083333333</t>
  </si>
  <si>
    <t xml:space="preserve"> 16.8705305555556</t>
  </si>
  <si>
    <t>51.1084222222222</t>
  </si>
  <si>
    <t xml:space="preserve"> 17.0444944444444</t>
  </si>
  <si>
    <t>50.3409722222222</t>
  </si>
  <si>
    <t xml:space="preserve"> 18.7771861111111</t>
  </si>
  <si>
    <t>50.3650638888889</t>
  </si>
  <si>
    <t xml:space="preserve"> 18.8008055555556</t>
  </si>
  <si>
    <t>49.2943</t>
  </si>
  <si>
    <t xml:space="preserve"> 19.9526</t>
  </si>
  <si>
    <t>50.4915</t>
  </si>
  <si>
    <t xml:space="preserve"> 19.4258</t>
  </si>
  <si>
    <t>51.6013583333333</t>
  </si>
  <si>
    <t xml:space="preserve"> 18.9451916666667</t>
  </si>
  <si>
    <t>Lok ID</t>
  </si>
  <si>
    <t>Województwo</t>
  </si>
  <si>
    <t>Adres</t>
  </si>
  <si>
    <t>Karta On-line</t>
  </si>
  <si>
    <t>Smart</t>
  </si>
  <si>
    <t>Centrum Handlowe</t>
  </si>
  <si>
    <t>Widownia dobowo</t>
  </si>
  <si>
    <t>Zakazy</t>
  </si>
  <si>
    <t>Wybór</t>
  </si>
  <si>
    <t>Dzielnica</t>
  </si>
  <si>
    <t>Aglomeracja</t>
  </si>
  <si>
    <t>Liczba ludności</t>
  </si>
  <si>
    <t>Wielkość ekranu</t>
  </si>
  <si>
    <t>Rozdzielczość spotu</t>
  </si>
  <si>
    <t>Sensory</t>
  </si>
  <si>
    <t>Programmatic</t>
  </si>
  <si>
    <t>Nr punktu</t>
  </si>
  <si>
    <t>Godziny działania</t>
  </si>
  <si>
    <t>Godziny działania - średnia</t>
  </si>
  <si>
    <t>ul. Kolejowa 348 (Łomianki)</t>
  </si>
  <si>
    <t>od 5 do 24</t>
  </si>
  <si>
    <t>FILTR</t>
  </si>
  <si>
    <t>* Ekrany LED, Super Screen  – dane prezentują szacowaną widownię przemieszczającą się wokół ekranu w godzinach jego działania (źródła: ZDM, ZTM, GDDKiA, Warszawskie Badanie Ruchu – opracowanie Politechniki Warszawskiej, Politechniki Krakowskiej, BPS Sp. z.o.o., VIA VISTULA sp. j.).</t>
  </si>
  <si>
    <t>** Sieci Indoor – dane prezentują szacunkową liczbę klientów lub transakcji w godzinach emisji treści (źródło: właściciel sieci).</t>
  </si>
  <si>
    <t>*** Polsat Media zachowuje prawo do zmiany listy dostępnych nośników oraz zmiany rozkładu liczby emisji na tych nośnikach w celu zapewnienia maksymalnej realizacji zlecenia.</t>
  </si>
  <si>
    <t>**** Zlecenia są wystawiane oddzielnie na poszczególne miesiące.</t>
  </si>
  <si>
    <t xml:space="preserve">ul. Kolejowa 348 (Łomianki) </t>
  </si>
  <si>
    <t>LOK3231</t>
  </si>
  <si>
    <t>Grójec</t>
  </si>
  <si>
    <t>ul. Józefa Piłsudskiego 47</t>
  </si>
  <si>
    <t>LOK3234</t>
  </si>
  <si>
    <t>pl. Szwedzki 3</t>
  </si>
  <si>
    <t>LOK3236</t>
  </si>
  <si>
    <t>al. Wolności 7</t>
  </si>
  <si>
    <t>LOK3259</t>
  </si>
  <si>
    <t>Konstancin-Jeziorna</t>
  </si>
  <si>
    <t>ul. Wilanowska 1</t>
  </si>
  <si>
    <t>LOK3304</t>
  </si>
  <si>
    <t>ul. Jagiellońska 16</t>
  </si>
  <si>
    <t>LOK3321</t>
  </si>
  <si>
    <t>ul. Andrzeja Struga 27 A</t>
  </si>
  <si>
    <t>LOK3672</t>
  </si>
  <si>
    <t>łódźkie</t>
  </si>
  <si>
    <t>ul. Piotrkowska 134</t>
  </si>
  <si>
    <t>LOK3331</t>
  </si>
  <si>
    <t>ul. Piotrkowska 17</t>
  </si>
  <si>
    <t>LOK3333</t>
  </si>
  <si>
    <t>ul. Prezydenta Gabriela Narutowicza 40</t>
  </si>
  <si>
    <t>LOK3339</t>
  </si>
  <si>
    <t>al. Marszałka Józefa Piłsudskiego 119</t>
  </si>
  <si>
    <t>LOK3340</t>
  </si>
  <si>
    <t>al. Marszałka Józefa Piłsudskiego 95</t>
  </si>
  <si>
    <t>LOK3342</t>
  </si>
  <si>
    <t>Mińsk Mazowiecki</t>
  </si>
  <si>
    <t>ul. Warszawska 149</t>
  </si>
  <si>
    <t>LOK3348</t>
  </si>
  <si>
    <t>ul. Armii Krajowej 1</t>
  </si>
  <si>
    <t>LOK3353</t>
  </si>
  <si>
    <t>ul. 11 Listopada 3</t>
  </si>
  <si>
    <t>LOK3356</t>
  </si>
  <si>
    <t>al. Aleja Stanisława Jachowicza 21</t>
  </si>
  <si>
    <t>LOK3358</t>
  </si>
  <si>
    <t>ul. Tysiąclecia 10</t>
  </si>
  <si>
    <t>LOK3366</t>
  </si>
  <si>
    <t>os. Piastowskie 76</t>
  </si>
  <si>
    <t>LOK3371</t>
  </si>
  <si>
    <t>pl. Wiosny Ludów 2</t>
  </si>
  <si>
    <t>LOK3375</t>
  </si>
  <si>
    <t>ul. 28 Czerwca 1956 R. 309</t>
  </si>
  <si>
    <t>LOK3382</t>
  </si>
  <si>
    <t>ul. Górecka 30</t>
  </si>
  <si>
    <t>LOK3384</t>
  </si>
  <si>
    <t>ul. Jana Henryka Dąbrowskiego 9</t>
  </si>
  <si>
    <t>LOK3392</t>
  </si>
  <si>
    <t>ul. Półwiejska 15</t>
  </si>
  <si>
    <t>LOK3399</t>
  </si>
  <si>
    <t>ul. Świętego Czesława 2</t>
  </si>
  <si>
    <t>LOK3401</t>
  </si>
  <si>
    <t>ul. Tatrzańska 1</t>
  </si>
  <si>
    <t>LOK3403</t>
  </si>
  <si>
    <t>ul. Wodna 17/19</t>
  </si>
  <si>
    <t>LOK3474</t>
  </si>
  <si>
    <t>al. Armii Ludowej 26</t>
  </si>
  <si>
    <t>LOK3476</t>
  </si>
  <si>
    <t>LOK3503</t>
  </si>
  <si>
    <t>ul. Burgaska 2/4</t>
  </si>
  <si>
    <t>LOK3505</t>
  </si>
  <si>
    <t>ul. Chełmska 29</t>
  </si>
  <si>
    <t>LOK3529</t>
  </si>
  <si>
    <t>ul. Kazimierzowska 53/55</t>
  </si>
  <si>
    <t>LOK3568</t>
  </si>
  <si>
    <t>ul. Stawki 2</t>
  </si>
  <si>
    <t>LOK3573</t>
  </si>
  <si>
    <t>ul. Światowida 17</t>
  </si>
  <si>
    <t>LOK3581</t>
  </si>
  <si>
    <t>ul. Tytusa Chałubińskiego 8</t>
  </si>
  <si>
    <t>LOK3583</t>
  </si>
  <si>
    <t>ul. Wałbrzyska 11</t>
  </si>
  <si>
    <t>LOK3587</t>
  </si>
  <si>
    <t>ul. Władysława Broniewskiego 2</t>
  </si>
  <si>
    <t>LOK3601</t>
  </si>
  <si>
    <t>Wołomin</t>
  </si>
  <si>
    <t>ul. Ogrodowa 3</t>
  </si>
  <si>
    <t>LOK3634</t>
  </si>
  <si>
    <t>Ząbki</t>
  </si>
  <si>
    <t>ul. Orla 8</t>
  </si>
  <si>
    <t>LOK3635</t>
  </si>
  <si>
    <t>ul. Powstańców 26</t>
  </si>
  <si>
    <t>Urząd Gminy</t>
  </si>
  <si>
    <t>307473</t>
  </si>
  <si>
    <t>51.8647777777778, 20.8779972222222</t>
  </si>
  <si>
    <t>pon: 08:00-14:00, wt: 08:00-14:00, śr: 08:00-14:00, czw: 08:00-14:00, pi: 08:00-14:00</t>
  </si>
  <si>
    <t>950616</t>
  </si>
  <si>
    <t>52.1344, 20.8966</t>
  </si>
  <si>
    <t>d.rob.: 08:00-20:00, w.sob.: 09:00-16:00</t>
  </si>
  <si>
    <t>Obok Sądu</t>
  </si>
  <si>
    <t>244107</t>
  </si>
  <si>
    <t>51.7603666666667, 18.0879388888889</t>
  </si>
  <si>
    <t>246653</t>
  </si>
  <si>
    <t>52.08955, 21.1233194444444</t>
  </si>
  <si>
    <t>Budynek TP S.A.</t>
  </si>
  <si>
    <t>249319</t>
  </si>
  <si>
    <t>52.3991722222222, 20.9329055555556</t>
  </si>
  <si>
    <t>252596</t>
  </si>
  <si>
    <t>51.7649444444444, 19.4486222222222</t>
  </si>
  <si>
    <t>Konkurencja do Spółek Poczty Polskiej: https://www.poczta-polska.pl/o-firmie/grupa-pp/ | Polityka | Religia |Używki|Erotyka | Firmy naruszajace dobra osobiste PP</t>
  </si>
  <si>
    <t>970108</t>
  </si>
  <si>
    <t>51.76155789201044, 19.45823489139917</t>
  </si>
  <si>
    <t>Ciąg handlowy</t>
  </si>
  <si>
    <t>715497</t>
  </si>
  <si>
    <t>51.7738583333333, 19.4551555555556</t>
  </si>
  <si>
    <t>W pobliżu Dworca Łódź Fabryczna</t>
  </si>
  <si>
    <t>995745</t>
  </si>
  <si>
    <t>51.7714777777778, 19.4639583333333</t>
  </si>
  <si>
    <t>253537</t>
  </si>
  <si>
    <t>52.3347333333333, 21.1127027777778</t>
  </si>
  <si>
    <t>w.sob.: 09:00-13:00, pon: 08:00-20:00, wt: 08:00-20:00, śr: 08:00-20:00, czw: 08:00-20:00, pi: 08:00-20:00</t>
  </si>
  <si>
    <t>Budynek siedziba Urzędu Miasta Marki</t>
  </si>
  <si>
    <t>950416</t>
  </si>
  <si>
    <t>52.3266527777778, 21.1071722222222</t>
  </si>
  <si>
    <t>pon: 08:00-15:00, wt: 08:00-15:00, śr: 13:00-20:00, czw: 08:00-15:00, pi: 08:00-15:00</t>
  </si>
  <si>
    <t>254466</t>
  </si>
  <si>
    <t>52.1814055555555, 21.5642527777778</t>
  </si>
  <si>
    <t>d.rob.: 07:00-18:00, w.sob.: 07:30-13:30</t>
  </si>
  <si>
    <t>258387</t>
  </si>
  <si>
    <t>52.1061555555556, 21.2650666666667</t>
  </si>
  <si>
    <t>258963</t>
  </si>
  <si>
    <t>52.1818277777778, 20.845325</t>
  </si>
  <si>
    <t>w.sob.: 08:00-14:00, pon: 08:00-19:00, wt: 08:00-19:00, śr: 08:00-19:00, czw: 08:00-19:00, pi: 08:00-19:00</t>
  </si>
  <si>
    <t>Budynek usługowo-mieszkalny</t>
  </si>
  <si>
    <t>259511</t>
  </si>
  <si>
    <t>52.5476861111111, 19.7009861111111</t>
  </si>
  <si>
    <t>973307</t>
  </si>
  <si>
    <t>52.5537583333333, 19.6892055555556</t>
  </si>
  <si>
    <t>260516</t>
  </si>
  <si>
    <t>52.3901055555556, 16.9454138888889</t>
  </si>
  <si>
    <t>Dom handlowy Kupiec Poznański</t>
  </si>
  <si>
    <t>731037</t>
  </si>
  <si>
    <t>52.404975, 16.9322277777778</t>
  </si>
  <si>
    <t>Osiedle mieszkaniowe</t>
  </si>
  <si>
    <t>311358</t>
  </si>
  <si>
    <t>52.3714083333333, 16.9040388888889</t>
  </si>
  <si>
    <t>Centrum Handlowe Panorama</t>
  </si>
  <si>
    <t>311572</t>
  </si>
  <si>
    <t>52.3804722222222, 16.8958611111111</t>
  </si>
  <si>
    <t>d.rob.: 10:00-20:00, w.sob.: 10:00-17:00</t>
  </si>
  <si>
    <t>373244</t>
  </si>
  <si>
    <t>52.4111361111111, 16.9115361111111</t>
  </si>
  <si>
    <t>ulica handlowa</t>
  </si>
  <si>
    <t>973738</t>
  </si>
  <si>
    <t>52.40355, 16.9303972222222</t>
  </si>
  <si>
    <t>w pobliżu dworca PKS</t>
  </si>
  <si>
    <t>311303</t>
  </si>
  <si>
    <t>52.3970638888889, 16.9197916666667</t>
  </si>
  <si>
    <t>558654</t>
  </si>
  <si>
    <t>52.4297777777778, 16.8488944444444</t>
  </si>
  <si>
    <t>d.rob.: 09:00-20:00, w.sob.: 08:00-12:00, 12:30-15:00</t>
  </si>
  <si>
    <t>okolice Starego Rynku</t>
  </si>
  <si>
    <t>995914</t>
  </si>
  <si>
    <t>52.407225, 16.9366638888889</t>
  </si>
  <si>
    <t>Biurowiec FOCUS Filtrowa</t>
  </si>
  <si>
    <t>314333</t>
  </si>
  <si>
    <t>52.2177666666667, 21.0086111111111</t>
  </si>
  <si>
    <t>pon: 09:00-12:00, 12:30-16:00, wt: 09:00-12:00, 12:30-16:00, śr: 09:00-12:00, 12:30-20:00, czw: 09:00-12:00, 12:30-16:00, pi: 09:00-12:00, 12:30-16:00</t>
  </si>
  <si>
    <t>CH Arkadia</t>
  </si>
  <si>
    <t>314283</t>
  </si>
  <si>
    <t>52.25665, 20.9842472222222</t>
  </si>
  <si>
    <t>d.rob.: 09:30-22:00, w.sob.: 09:30-22:00, Nie Han: 10:00-21:00</t>
  </si>
  <si>
    <t>272619</t>
  </si>
  <si>
    <t>52.1849833333333, 21.0511444444444</t>
  </si>
  <si>
    <t>272219</t>
  </si>
  <si>
    <t>52.2017833333333, 21.0363944444444</t>
  </si>
  <si>
    <t>271973</t>
  </si>
  <si>
    <t>52.2042055555556, 21.0141638888889</t>
  </si>
  <si>
    <t>Biurowiec INTRACO</t>
  </si>
  <si>
    <t>418398</t>
  </si>
  <si>
    <t>52.2544777777778, 20.9970472222222</t>
  </si>
  <si>
    <t>pon: 13:00-20:00, wt: 13:00-20:00, śr: 09:00-16:00, czw: 09:00-16:00, pi: 09:00-16:00</t>
  </si>
  <si>
    <t>Galeria Północna</t>
  </si>
  <si>
    <t>908184</t>
  </si>
  <si>
    <t>52.3178722222222, 20.966475</t>
  </si>
  <si>
    <t>d.rob.: 10:00-20:00, w.sob.: 10:00-20:00, Nie Han: 10:00-20:00</t>
  </si>
  <si>
    <t>Tower Service Sp z o.o.</t>
  </si>
  <si>
    <t>314469</t>
  </si>
  <si>
    <t>52.2262444444444, 21.0041722222222</t>
  </si>
  <si>
    <t>pon: 09:00-16:00, wt: 08:00-20:00, śr: 09:00-16:00, czw: 09:00-16:00, pi: 09:00-16:00</t>
  </si>
  <si>
    <t>Centrum Handlowe LAND</t>
  </si>
  <si>
    <t>273067</t>
  </si>
  <si>
    <t>52.1728916666667, 21.0250111111111</t>
  </si>
  <si>
    <t>d.rob.: 08:00-20:00, w.sob.: 10:00-16:00</t>
  </si>
  <si>
    <t>272714</t>
  </si>
  <si>
    <t>52.2630055555556, 20.9782138888889</t>
  </si>
  <si>
    <t>275032</t>
  </si>
  <si>
    <t>52.3452027777778, 21.2392166666667</t>
  </si>
  <si>
    <t>Lokal w części handlowo-usługowej bloku mieszkaln</t>
  </si>
  <si>
    <t>276916</t>
  </si>
  <si>
    <t>52.2915833333333, 21.1162638888889</t>
  </si>
  <si>
    <t>407436</t>
  </si>
  <si>
    <t>52.2790611111111, 21.1253833333333</t>
  </si>
  <si>
    <t>pon: 13:00-19:00, wt: 13:00-20:00, śr: 08:00-15:00, czw: 08:00-15:00, pi: 08:00-15:00</t>
  </si>
  <si>
    <t>51.8647777777778</t>
  </si>
  <si>
    <t>52.1344</t>
  </si>
  <si>
    <t>51.7603666666667</t>
  </si>
  <si>
    <t>52.08955</t>
  </si>
  <si>
    <t>52.3991722222222</t>
  </si>
  <si>
    <t>51.7649444444444</t>
  </si>
  <si>
    <t>51.76155789201044</t>
  </si>
  <si>
    <t>51.7738583333333</t>
  </si>
  <si>
    <t>51.7714777777778</t>
  </si>
  <si>
    <t>52.3347333333333</t>
  </si>
  <si>
    <t>52.3266527777778</t>
  </si>
  <si>
    <t>52.1814055555555</t>
  </si>
  <si>
    <t>52.1061555555556</t>
  </si>
  <si>
    <t>52.1818277777778</t>
  </si>
  <si>
    <t>52.5476861111111</t>
  </si>
  <si>
    <t>52.5537583333333</t>
  </si>
  <si>
    <t>52.3901055555556</t>
  </si>
  <si>
    <t>52.404975</t>
  </si>
  <si>
    <t>52.3714083333333</t>
  </si>
  <si>
    <t>52.3804722222222</t>
  </si>
  <si>
    <t>52.4111361111111</t>
  </si>
  <si>
    <t>52.40355</t>
  </si>
  <si>
    <t>52.3970638888889</t>
  </si>
  <si>
    <t>52.4297777777778</t>
  </si>
  <si>
    <t>52.407225</t>
  </si>
  <si>
    <t>52.2177666666667</t>
  </si>
  <si>
    <t>52.25665</t>
  </si>
  <si>
    <t>52.1849833333333</t>
  </si>
  <si>
    <t>52.2017833333333</t>
  </si>
  <si>
    <t>52.2042055555556</t>
  </si>
  <si>
    <t>52.2544777777778</t>
  </si>
  <si>
    <t>52.3178722222222</t>
  </si>
  <si>
    <t>52.1728916666667</t>
  </si>
  <si>
    <t>52.2630055555556</t>
  </si>
  <si>
    <t>52.3452027777778</t>
  </si>
  <si>
    <t>52.2790611111111</t>
  </si>
  <si>
    <t xml:space="preserve"> 20.8779972222222</t>
  </si>
  <si>
    <t xml:space="preserve"> 20.8966</t>
  </si>
  <si>
    <t xml:space="preserve"> 18.0879388888889</t>
  </si>
  <si>
    <t xml:space="preserve"> 21.1233194444444</t>
  </si>
  <si>
    <t xml:space="preserve"> 20.9329055555556</t>
  </si>
  <si>
    <t xml:space="preserve"> 19.4486222222222</t>
  </si>
  <si>
    <t xml:space="preserve"> 19.45823489139917</t>
  </si>
  <si>
    <t xml:space="preserve"> 19.4551555555556</t>
  </si>
  <si>
    <t xml:space="preserve"> 19.4639583333333</t>
  </si>
  <si>
    <t xml:space="preserve"> 21.1127027777778</t>
  </si>
  <si>
    <t xml:space="preserve"> 21.1071722222222</t>
  </si>
  <si>
    <t xml:space="preserve"> 21.5642527777778</t>
  </si>
  <si>
    <t xml:space="preserve"> 21.2650666666667</t>
  </si>
  <si>
    <t xml:space="preserve"> 20.845325</t>
  </si>
  <si>
    <t xml:space="preserve"> 19.7009861111111</t>
  </si>
  <si>
    <t xml:space="preserve"> 19.6892055555556</t>
  </si>
  <si>
    <t xml:space="preserve"> 16.9454138888889</t>
  </si>
  <si>
    <t xml:space="preserve"> 16.9322277777778</t>
  </si>
  <si>
    <t xml:space="preserve"> 16.9040388888889</t>
  </si>
  <si>
    <t xml:space="preserve"> 16.8958611111111</t>
  </si>
  <si>
    <t xml:space="preserve"> 16.9115361111111</t>
  </si>
  <si>
    <t xml:space="preserve"> 16.9303972222222</t>
  </si>
  <si>
    <t xml:space="preserve"> 16.9197916666667</t>
  </si>
  <si>
    <t xml:space="preserve"> 16.8488944444444</t>
  </si>
  <si>
    <t xml:space="preserve"> 16.9366638888889</t>
  </si>
  <si>
    <t xml:space="preserve"> 21.0086111111111</t>
  </si>
  <si>
    <t xml:space="preserve"> 20.9842472222222</t>
  </si>
  <si>
    <t xml:space="preserve"> 21.0511444444444</t>
  </si>
  <si>
    <t xml:space="preserve"> 21.0363944444444</t>
  </si>
  <si>
    <t xml:space="preserve"> 21.0141638888889</t>
  </si>
  <si>
    <t xml:space="preserve"> 20.9970472222222</t>
  </si>
  <si>
    <t xml:space="preserve"> 20.966475</t>
  </si>
  <si>
    <t xml:space="preserve"> 21.0041722222222</t>
  </si>
  <si>
    <t xml:space="preserve"> 21.0250111111111</t>
  </si>
  <si>
    <t xml:space="preserve"> 20.9782138888889</t>
  </si>
  <si>
    <t xml:space="preserve"> 21.2392166666667</t>
  </si>
  <si>
    <t xml:space="preserve"> 21.1162638888889</t>
  </si>
  <si>
    <t xml:space="preserve"> 21.1253833333333</t>
  </si>
  <si>
    <t xml:space="preserve"> 23.15727</t>
  </si>
  <si>
    <t xml:space="preserve"> 23.1175088</t>
  </si>
  <si>
    <t xml:space="preserve"> 23.13537</t>
  </si>
  <si>
    <t xml:space="preserve"> 23.0975717</t>
  </si>
  <si>
    <t xml:space="preserve"> 23.098551</t>
  </si>
  <si>
    <t xml:space="preserve"> 15.5666613579</t>
  </si>
  <si>
    <t xml:space="preserve"> 17.4706362</t>
  </si>
  <si>
    <t xml:space="preserve"> 18.01798971934679</t>
  </si>
  <si>
    <t xml:space="preserve"> 17.984881456435286</t>
  </si>
  <si>
    <t xml:space="preserve"> 18.039822</t>
  </si>
  <si>
    <t xml:space="preserve"> 18.1153829</t>
  </si>
  <si>
    <t xml:space="preserve"> 18.1570780275</t>
  </si>
  <si>
    <t xml:space="preserve"> 18.035237789154</t>
  </si>
  <si>
    <t xml:space="preserve"> 17.992220789129</t>
  </si>
  <si>
    <t xml:space="preserve"> 17.992065221006</t>
  </si>
  <si>
    <t xml:space="preserve"> 18.7006401</t>
  </si>
  <si>
    <t xml:space="preserve"> 18.919214942711232</t>
  </si>
  <si>
    <t xml:space="preserve"> 18.8914454</t>
  </si>
  <si>
    <t xml:space="preserve"> 15.823096</t>
  </si>
  <si>
    <t xml:space="preserve"> 23.4740889075</t>
  </si>
  <si>
    <t xml:space="preserve"> 18.958385789406</t>
  </si>
  <si>
    <t xml:space="preserve"> 20.606564574711953</t>
  </si>
  <si>
    <t xml:space="preserve"> 20.634853</t>
  </si>
  <si>
    <t xml:space="preserve"> 19.124988</t>
  </si>
  <si>
    <t xml:space="preserve"> 19.1200156</t>
  </si>
  <si>
    <t xml:space="preserve"> 19.144160882265474</t>
  </si>
  <si>
    <t xml:space="preserve"> 19.1106078</t>
  </si>
  <si>
    <t xml:space="preserve"> 19.0971356</t>
  </si>
  <si>
    <t xml:space="preserve"> 17.236737</t>
  </si>
  <si>
    <t xml:space="preserve"> 21.41287</t>
  </si>
  <si>
    <t xml:space="preserve"> 20.1684057711</t>
  </si>
  <si>
    <t xml:space="preserve"> 19.4171042</t>
  </si>
  <si>
    <t xml:space="preserve"> 18.5715073</t>
  </si>
  <si>
    <t xml:space="preserve"> 18.6209207</t>
  </si>
  <si>
    <t xml:space="preserve"> 18.618061</t>
  </si>
  <si>
    <t xml:space="preserve"> 18.592128236306863</t>
  </si>
  <si>
    <t xml:space="preserve"> 18.593031</t>
  </si>
  <si>
    <t xml:space="preserve"> 18.619656</t>
  </si>
  <si>
    <t xml:space="preserve"> 18.4914207476</t>
  </si>
  <si>
    <t xml:space="preserve"> 18.551867409046938</t>
  </si>
  <si>
    <t xml:space="preserve"> 18.529801368768</t>
  </si>
  <si>
    <t xml:space="preserve"> 18.552761971951</t>
  </si>
  <si>
    <t xml:space="preserve"> 18.513466771692</t>
  </si>
  <si>
    <t xml:space="preserve"> 18.676311278396</t>
  </si>
  <si>
    <t xml:space="preserve"> 18.67651</t>
  </si>
  <si>
    <t xml:space="preserve"> 18.6262116</t>
  </si>
  <si>
    <t xml:space="preserve"> 18.6566091</t>
  </si>
  <si>
    <t xml:space="preserve"> 17.611016090959</t>
  </si>
  <si>
    <t xml:space="preserve"> 15.226274744208139</t>
  </si>
  <si>
    <t xml:space="preserve"> 23.108193463883858</t>
  </si>
  <si>
    <t xml:space="preserve"> 18.25057</t>
  </si>
  <si>
    <t xml:space="preserve"> 22.672797</t>
  </si>
  <si>
    <t xml:space="preserve"> 22.6774951816</t>
  </si>
  <si>
    <t xml:space="preserve"> 21.48409</t>
  </si>
  <si>
    <t xml:space="preserve"> 19.2693170071</t>
  </si>
  <si>
    <t xml:space="preserve"> 15.7594917</t>
  </si>
  <si>
    <t xml:space="preserve"> 15.762225</t>
  </si>
  <si>
    <t xml:space="preserve"> 15.7365021</t>
  </si>
  <si>
    <t xml:space="preserve"> 16.0283378</t>
  </si>
  <si>
    <t xml:space="preserve"> 19.0183238</t>
  </si>
  <si>
    <t xml:space="preserve"> 19.017797024741263</t>
  </si>
  <si>
    <t xml:space="preserve"> 18.191235</t>
  </si>
  <si>
    <t xml:space="preserve"> 20.593016</t>
  </si>
  <si>
    <t xml:space="preserve"> 20.62086</t>
  </si>
  <si>
    <t xml:space="preserve"> 20.6623997</t>
  </si>
  <si>
    <t xml:space="preserve"> 18.206140458013202</t>
  </si>
  <si>
    <t xml:space="preserve"> 16.639809608023</t>
  </si>
  <si>
    <t xml:space="preserve"> 14.506291151156</t>
  </si>
  <si>
    <t xml:space="preserve"> 18.2393225</t>
  </si>
  <si>
    <t xml:space="preserve"> 18.2638351676</t>
  </si>
  <si>
    <t xml:space="preserve"> 16.1950171</t>
  </si>
  <si>
    <t xml:space="preserve"> 19.92481805397285</t>
  </si>
  <si>
    <t xml:space="preserve"> 20.0164466506</t>
  </si>
  <si>
    <t xml:space="preserve"> 19.9455671</t>
  </si>
  <si>
    <t xml:space="preserve"> 19.9487257004</t>
  </si>
  <si>
    <t xml:space="preserve"> 19.94558</t>
  </si>
  <si>
    <t xml:space="preserve"> 19.94598274806943</t>
  </si>
  <si>
    <t xml:space="preserve"> 19.971343454724</t>
  </si>
  <si>
    <t xml:space="preserve"> 19.955534072558176</t>
  </si>
  <si>
    <t xml:space="preserve"> 20.037196</t>
  </si>
  <si>
    <t xml:space="preserve"> 19.932922661174</t>
  </si>
  <si>
    <t xml:space="preserve"> 22.0675603153</t>
  </si>
  <si>
    <t xml:space="preserve"> 17.4284785137</t>
  </si>
  <si>
    <t xml:space="preserve"> 20.881729</t>
  </si>
  <si>
    <t xml:space="preserve"> 16.2157689</t>
  </si>
  <si>
    <t xml:space="preserve"> 16.2143611908</t>
  </si>
  <si>
    <t xml:space="preserve"> 16.1999964</t>
  </si>
  <si>
    <t xml:space="preserve"> 16.210371</t>
  </si>
  <si>
    <t xml:space="preserve"> 22.568360567147</t>
  </si>
  <si>
    <t xml:space="preserve"> 22.484840178102637</t>
  </si>
  <si>
    <t xml:space="preserve"> 22.5503396988</t>
  </si>
  <si>
    <t xml:space="preserve"> 20.9018005</t>
  </si>
  <si>
    <t xml:space="preserve"> 19.4413375854</t>
  </si>
  <si>
    <t xml:space="preserve"> 19.465161180542</t>
  </si>
  <si>
    <t xml:space="preserve"> 19.479820132365</t>
  </si>
  <si>
    <t xml:space="preserve"> 19.48303676530949</t>
  </si>
  <si>
    <t xml:space="preserve"> 22.3872249</t>
  </si>
  <si>
    <t xml:space="preserve"> 19.031235</t>
  </si>
  <si>
    <t xml:space="preserve"> 15.5834986</t>
  </si>
  <si>
    <t xml:space="preserve"> 14.436239850565716</t>
  </si>
  <si>
    <t xml:space="preserve"> 20.70623</t>
  </si>
  <si>
    <t xml:space="preserve"> 17.332553</t>
  </si>
  <si>
    <t xml:space="preserve"> 20.48248987142415</t>
  </si>
  <si>
    <t xml:space="preserve"> 20.4999439002</t>
  </si>
  <si>
    <t xml:space="preserve"> 20.49563918</t>
  </si>
  <si>
    <t xml:space="preserve"> 17.9469124</t>
  </si>
  <si>
    <t xml:space="preserve"> 17.877749741274</t>
  </si>
  <si>
    <t xml:space="preserve"> 21.407298446138</t>
  </si>
  <si>
    <t xml:space="preserve"> 21.8908749</t>
  </si>
  <si>
    <t xml:space="preserve"> 17.82404333353</t>
  </si>
  <si>
    <t xml:space="preserve"> 21.234457264195157</t>
  </si>
  <si>
    <t xml:space="preserve"> 21.2604</t>
  </si>
  <si>
    <t xml:space="preserve"> 19.350486</t>
  </si>
  <si>
    <t xml:space="preserve"> 20.847608</t>
  </si>
  <si>
    <t xml:space="preserve"> 21.022839546258</t>
  </si>
  <si>
    <t xml:space="preserve"> 20.839673781447</t>
  </si>
  <si>
    <t xml:space="preserve"> 18.942742</t>
  </si>
  <si>
    <t xml:space="preserve"> 19.6745333215</t>
  </si>
  <si>
    <t xml:space="preserve"> 19.6927571297</t>
  </si>
  <si>
    <t xml:space="preserve"> 19.75018</t>
  </si>
  <si>
    <t xml:space="preserve"> 20.707856</t>
  </si>
  <si>
    <t xml:space="preserve"> 16.90817</t>
  </si>
  <si>
    <t xml:space="preserve"> 16.9037531</t>
  </si>
  <si>
    <t xml:space="preserve"> 16.918965267978</t>
  </si>
  <si>
    <t xml:space="preserve"> 16.93868</t>
  </si>
  <si>
    <t xml:space="preserve"> 16.912583112717</t>
  </si>
  <si>
    <t xml:space="preserve"> 18.66411779167354</t>
  </si>
  <si>
    <t xml:space="preserve"> 20.7972445614</t>
  </si>
  <si>
    <t xml:space="preserve"> 20.792418</t>
  </si>
  <si>
    <t xml:space="preserve"> 21.9697362</t>
  </si>
  <si>
    <t xml:space="preserve"> 18.2124602795</t>
  </si>
  <si>
    <t xml:space="preserve"> 18.2244639</t>
  </si>
  <si>
    <t xml:space="preserve"> 21.1622537</t>
  </si>
  <si>
    <t xml:space="preserve"> 21.1430436</t>
  </si>
  <si>
    <t xml:space="preserve"> 21.155434</t>
  </si>
  <si>
    <t xml:space="preserve"> 19.451594352722</t>
  </si>
  <si>
    <t xml:space="preserve"> 18.853660225868</t>
  </si>
  <si>
    <t xml:space="preserve"> 18.8716882468</t>
  </si>
  <si>
    <t xml:space="preserve"> 18.373228311539</t>
  </si>
  <si>
    <t xml:space="preserve"> 18.5276037456</t>
  </si>
  <si>
    <t xml:space="preserve"> 22.2696717</t>
  </si>
  <si>
    <t xml:space="preserve"> 22.266583442688</t>
  </si>
  <si>
    <t xml:space="preserve"> 19.000533699727</t>
  </si>
  <si>
    <t xml:space="preserve"> 18.72519498691</t>
  </si>
  <si>
    <t xml:space="preserve"> 20.881653</t>
  </si>
  <si>
    <t xml:space="preserve"> 19.830949</t>
  </si>
  <si>
    <t xml:space="preserve"> 20.144881224678</t>
  </si>
  <si>
    <t xml:space="preserve"> 19.1198335</t>
  </si>
  <si>
    <t xml:space="preserve"> 19.1265206</t>
  </si>
  <si>
    <t xml:space="preserve"> 18.5250254</t>
  </si>
  <si>
    <t xml:space="preserve"> 14.55090098096056</t>
  </si>
  <si>
    <t xml:space="preserve"> 14.669414</t>
  </si>
  <si>
    <t xml:space="preserve"> 14.542211294283</t>
  </si>
  <si>
    <t xml:space="preserve"> 14.482873989441343</t>
  </si>
  <si>
    <t xml:space="preserve"> 14.66172866858</t>
  </si>
  <si>
    <t xml:space="preserve"> 21.008778</t>
  </si>
  <si>
    <t xml:space="preserve"> 16.59986</t>
  </si>
  <si>
    <t xml:space="preserve"> 16.4756681</t>
  </si>
  <si>
    <t xml:space="preserve"> 22.718472481436176</t>
  </si>
  <si>
    <t xml:space="preserve"> 15.53095</t>
  </si>
  <si>
    <t xml:space="preserve"> 18.4403300286</t>
  </si>
  <si>
    <t xml:space="preserve"> 23.416156768799</t>
  </si>
  <si>
    <t xml:space="preserve"> 18.58823776256</t>
  </si>
  <si>
    <t xml:space="preserve"> 18.614137</t>
  </si>
  <si>
    <t xml:space="preserve"> 18.60231399547</t>
  </si>
  <si>
    <t xml:space="preserve"> 18.665242251009</t>
  </si>
  <si>
    <t xml:space="preserve"> 18.6979259</t>
  </si>
  <si>
    <t xml:space="preserve"> 16.265646</t>
  </si>
  <si>
    <t xml:space="preserve"> 16.2795031073</t>
  </si>
  <si>
    <t xml:space="preserve"> 16.2779802</t>
  </si>
  <si>
    <t xml:space="preserve"> 21.162187</t>
  </si>
  <si>
    <t xml:space="preserve"> 20.9660689</t>
  </si>
  <si>
    <t xml:space="preserve"> 20.9639437</t>
  </si>
  <si>
    <t xml:space="preserve"> 21.003198623657</t>
  </si>
  <si>
    <t xml:space="preserve"> 21.0013057</t>
  </si>
  <si>
    <t xml:space="preserve"> 21.003987193108</t>
  </si>
  <si>
    <t xml:space="preserve"> 21.0006042</t>
  </si>
  <si>
    <t xml:space="preserve"> 21.0029837</t>
  </si>
  <si>
    <t xml:space="preserve"> 21.0042840238</t>
  </si>
  <si>
    <t xml:space="preserve"> 21.02895</t>
  </si>
  <si>
    <t xml:space="preserve"> 21.0126438082</t>
  </si>
  <si>
    <t xml:space="preserve"> 20.98433</t>
  </si>
  <si>
    <t xml:space="preserve"> 21.0265553</t>
  </si>
  <si>
    <t xml:space="preserve"> 20.80517392169</t>
  </si>
  <si>
    <t xml:space="preserve"> 20.9636414</t>
  </si>
  <si>
    <t xml:space="preserve"> 21.04498</t>
  </si>
  <si>
    <t xml:space="preserve"> 20.98157</t>
  </si>
  <si>
    <t xml:space="preserve"> 21.0942139</t>
  </si>
  <si>
    <t xml:space="preserve"> 21.091583794368</t>
  </si>
  <si>
    <t xml:space="preserve"> 21.083654242952257</t>
  </si>
  <si>
    <t xml:space="preserve"> 20.9060472251</t>
  </si>
  <si>
    <t xml:space="preserve"> 21.041773134338825</t>
  </si>
  <si>
    <t xml:space="preserve"> 21.049228</t>
  </si>
  <si>
    <t xml:space="preserve"> 20.940534906268017</t>
  </si>
  <si>
    <t xml:space="preserve"> 21.091639995684</t>
  </si>
  <si>
    <t xml:space="preserve"> 21.07212</t>
  </si>
  <si>
    <t xml:space="preserve"> 21.0108366</t>
  </si>
  <si>
    <t xml:space="preserve"> 20.969287</t>
  </si>
  <si>
    <t xml:space="preserve"> 20.889222430058</t>
  </si>
  <si>
    <t xml:space="preserve"> 20.998791</t>
  </si>
  <si>
    <t xml:space="preserve"> 20.938169</t>
  </si>
  <si>
    <t xml:space="preserve"> 20.90457</t>
  </si>
  <si>
    <t xml:space="preserve"> 20.89471</t>
  </si>
  <si>
    <t xml:space="preserve"> 20.9777453</t>
  </si>
  <si>
    <t xml:space="preserve"> 20.935013154653</t>
  </si>
  <si>
    <t xml:space="preserve"> 21.0216772554</t>
  </si>
  <si>
    <t xml:space="preserve"> 21.0198283</t>
  </si>
  <si>
    <t xml:space="preserve"> 21.057609</t>
  </si>
  <si>
    <t xml:space="preserve"> 21.05960274753822</t>
  </si>
  <si>
    <t xml:space="preserve"> 20.95956</t>
  </si>
  <si>
    <t xml:space="preserve"> 20.931114</t>
  </si>
  <si>
    <t xml:space="preserve"> 21.05145621660573</t>
  </si>
  <si>
    <t xml:space="preserve"> 20.993159</t>
  </si>
  <si>
    <t xml:space="preserve"> 21.10538</t>
  </si>
  <si>
    <t xml:space="preserve"> 20.993278</t>
  </si>
  <si>
    <t xml:space="preserve"> 21.05024</t>
  </si>
  <si>
    <t xml:space="preserve"> 18.471628</t>
  </si>
  <si>
    <t xml:space="preserve"> 17.0590224</t>
  </si>
  <si>
    <t xml:space="preserve"> 17.015182138672</t>
  </si>
  <si>
    <t xml:space="preserve"> 16.9463860997</t>
  </si>
  <si>
    <t xml:space="preserve"> 17.0874233</t>
  </si>
  <si>
    <t xml:space="preserve"> 17.03664580813522</t>
  </si>
  <si>
    <t xml:space="preserve"> 17.030968666186</t>
  </si>
  <si>
    <t xml:space="preserve"> 17.04239837005335</t>
  </si>
  <si>
    <t xml:space="preserve"> 16.9492705822</t>
  </si>
  <si>
    <t xml:space="preserve"> 18.785533</t>
  </si>
  <si>
    <t xml:space="preserve"> 18.7572367</t>
  </si>
  <si>
    <t xml:space="preserve"> 22.24583208695922</t>
  </si>
  <si>
    <t xml:space="preserve"> 15.031247735133</t>
  </si>
  <si>
    <t xml:space="preserve"> 15.5978</t>
  </si>
  <si>
    <t xml:space="preserve"> 20.444683</t>
  </si>
  <si>
    <t xml:space="preserve"> 19.029397</t>
  </si>
  <si>
    <t xml:space="preserve"> 17.985146</t>
  </si>
  <si>
    <t xml:space="preserve"> 18.15461560465189</t>
  </si>
  <si>
    <t xml:space="preserve"> 18.967015</t>
  </si>
  <si>
    <t xml:space="preserve"> 18.571668</t>
  </si>
  <si>
    <t xml:space="preserve"> 18.64364</t>
  </si>
  <si>
    <t xml:space="preserve"> 18.674583</t>
  </si>
  <si>
    <t xml:space="preserve"> 19.022164</t>
  </si>
  <si>
    <t xml:space="preserve"> 19.891952</t>
  </si>
  <si>
    <t xml:space="preserve"> 22.571535</t>
  </si>
  <si>
    <t xml:space="preserve"> 22.550509</t>
  </si>
  <si>
    <t xml:space="preserve"> 22.518535296</t>
  </si>
  <si>
    <t xml:space="preserve"> 16.918276</t>
  </si>
  <si>
    <t xml:space="preserve"> 21.9699997464</t>
  </si>
  <si>
    <t xml:space="preserve"> 22.018587</t>
  </si>
  <si>
    <t xml:space="preserve"> 22.270631720153208</t>
  </si>
  <si>
    <t xml:space="preserve"> 18.5621</t>
  </si>
  <si>
    <t xml:space="preserve"> 16.265009</t>
  </si>
  <si>
    <t xml:space="preserve"> 20.949829</t>
  </si>
  <si>
    <t xml:space="preserve"> 21.057385</t>
  </si>
  <si>
    <t xml:space="preserve"> 21.086528</t>
  </si>
  <si>
    <t xml:space="preserve"> 20.973212</t>
  </si>
  <si>
    <t xml:space="preserve"> 20.999314</t>
  </si>
  <si>
    <t xml:space="preserve"> 17.034967</t>
  </si>
  <si>
    <t xml:space="preserve"> 17.03403</t>
  </si>
  <si>
    <t xml:space="preserve"> 23.177884</t>
  </si>
  <si>
    <t xml:space="preserve"> 19.034443</t>
  </si>
  <si>
    <t xml:space="preserve"> 18.031074</t>
  </si>
  <si>
    <t xml:space="preserve"> 18.018902531542</t>
  </si>
  <si>
    <t xml:space="preserve"> 18.946548</t>
  </si>
  <si>
    <t xml:space="preserve"> 19.104923</t>
  </si>
  <si>
    <t xml:space="preserve"> 19.117731</t>
  </si>
  <si>
    <t xml:space="preserve"> 19.406711</t>
  </si>
  <si>
    <t xml:space="preserve"> 18.599991058277</t>
  </si>
  <si>
    <t xml:space="preserve"> 18.581796</t>
  </si>
  <si>
    <t xml:space="preserve"> 18.643638</t>
  </si>
  <si>
    <t xml:space="preserve"> 18.520818</t>
  </si>
  <si>
    <t xml:space="preserve"> 18.5323495545553</t>
  </si>
  <si>
    <t xml:space="preserve"> 18.453206</t>
  </si>
  <si>
    <t xml:space="preserve"> 16.09451</t>
  </si>
  <si>
    <t xml:space="preserve"> 15.19711</t>
  </si>
  <si>
    <t xml:space="preserve"> 18.241317</t>
  </si>
  <si>
    <t xml:space="preserve"> 18.061589</t>
  </si>
  <si>
    <t xml:space="preserve"> 19.0341734844671</t>
  </si>
  <si>
    <t xml:space="preserve"> 19.0046602077642</t>
  </si>
  <si>
    <t xml:space="preserve"> 18.987653</t>
  </si>
  <si>
    <t xml:space="preserve"> 20.6684825946836</t>
  </si>
  <si>
    <t xml:space="preserve"> 18.241653781076</t>
  </si>
  <si>
    <t xml:space="preserve"> 16.2004817094001</t>
  </si>
  <si>
    <t xml:space="preserve"> 19.9962716110945</t>
  </si>
  <si>
    <t xml:space="preserve"> 19.9450995864745</t>
  </si>
  <si>
    <t xml:space="preserve"> 19.8984157571166</t>
  </si>
  <si>
    <t xml:space="preserve"> 19.92683128518301</t>
  </si>
  <si>
    <t xml:space="preserve"> 21.776786</t>
  </si>
  <si>
    <t xml:space="preserve"> 19.366601</t>
  </si>
  <si>
    <t xml:space="preserve"> 16.170742</t>
  </si>
  <si>
    <t xml:space="preserve"> 16.205895</t>
  </si>
  <si>
    <t xml:space="preserve"> 22.616736</t>
  </si>
  <si>
    <t xml:space="preserve"> 22.5242</t>
  </si>
  <si>
    <t xml:space="preserve"> 19.464423</t>
  </si>
  <si>
    <t xml:space="preserve"> 19.509535</t>
  </si>
  <si>
    <t xml:space="preserve"> 19.4486850492043</t>
  </si>
  <si>
    <t xml:space="preserve"> 19.4171538507733</t>
  </si>
  <si>
    <t xml:space="preserve"> 20.6924286499254</t>
  </si>
  <si>
    <t xml:space="preserve"> 20.483832</t>
  </si>
  <si>
    <t xml:space="preserve"> 17.947701</t>
  </si>
  <si>
    <t xml:space="preserve"> 21.577067</t>
  </si>
  <si>
    <t xml:space="preserve"> 19.667225</t>
  </si>
  <si>
    <t xml:space="preserve"> 19.751858</t>
  </si>
  <si>
    <t xml:space="preserve"> 16.9181459703708</t>
  </si>
  <si>
    <t xml:space="preserve"> 16.861506</t>
  </si>
  <si>
    <t xml:space="preserve"> 16.913396</t>
  </si>
  <si>
    <t xml:space="preserve"> 16.9930486462854</t>
  </si>
  <si>
    <t xml:space="preserve"> 21.1701982461964</t>
  </si>
  <si>
    <t xml:space="preserve"> 18.5622919792148</t>
  </si>
  <si>
    <t xml:space="preserve"> 22.0170247229481</t>
  </si>
  <si>
    <t xml:space="preserve"> 22.299701</t>
  </si>
  <si>
    <t xml:space="preserve"> 16.990033</t>
  </si>
  <si>
    <t xml:space="preserve"> 14.55170527</t>
  </si>
  <si>
    <t xml:space="preserve"> 14.667828</t>
  </si>
  <si>
    <t xml:space="preserve"> 14.522228</t>
  </si>
  <si>
    <t xml:space="preserve"> 21.0030983920938</t>
  </si>
  <si>
    <t xml:space="preserve"> 18.6377491392797</t>
  </si>
  <si>
    <t xml:space="preserve"> 19.0069090292664</t>
  </si>
  <si>
    <t xml:space="preserve"> 16.264361</t>
  </si>
  <si>
    <t xml:space="preserve"> 20.984508</t>
  </si>
  <si>
    <t xml:space="preserve"> 20.955435</t>
  </si>
  <si>
    <t xml:space="preserve"> 20.9327402671569</t>
  </si>
  <si>
    <t xml:space="preserve"> 21.087216</t>
  </si>
  <si>
    <t xml:space="preserve"> 21.0565468758698</t>
  </si>
  <si>
    <t xml:space="preserve"> 20.906419</t>
  </si>
  <si>
    <t xml:space="preserve"> 20.8911752226106</t>
  </si>
  <si>
    <t xml:space="preserve"> 21.032675</t>
  </si>
  <si>
    <t xml:space="preserve"> 21.10254</t>
  </si>
  <si>
    <t xml:space="preserve"> 20.929469</t>
  </si>
  <si>
    <t xml:space="preserve"> 21.00212</t>
  </si>
  <si>
    <t xml:space="preserve"> 16.969184</t>
  </si>
  <si>
    <t xml:space="preserve"> 17.040385</t>
  </si>
  <si>
    <t xml:space="preserve"> 17.0605943348137</t>
  </si>
  <si>
    <t xml:space="preserve"> 16.9883300060619</t>
  </si>
  <si>
    <t xml:space="preserve"> 17.034156</t>
  </si>
  <si>
    <t xml:space="preserve"> 18.7546089096982</t>
  </si>
  <si>
    <t xml:space="preserve"> 23.2610686253743</t>
  </si>
  <si>
    <t xml:space="preserve"> 15.511186</t>
  </si>
  <si>
    <t xml:space="preserve"> 18.681359</t>
  </si>
  <si>
    <t xml:space="preserve"> 18.115657</t>
  </si>
  <si>
    <t xml:space="preserve"> 18.03549156</t>
  </si>
  <si>
    <t xml:space="preserve"> 18.849932</t>
  </si>
  <si>
    <t xml:space="preserve"> 18.58811</t>
  </si>
  <si>
    <t xml:space="preserve"> 18.54932</t>
  </si>
  <si>
    <t xml:space="preserve"> 18.491186</t>
  </si>
  <si>
    <t xml:space="preserve"> 18.552111</t>
  </si>
  <si>
    <t xml:space="preserve"> 18.532242</t>
  </si>
  <si>
    <t xml:space="preserve"> 18.62912889</t>
  </si>
  <si>
    <t xml:space="preserve"> 18.65662</t>
  </si>
  <si>
    <t xml:space="preserve"> 19.06147702</t>
  </si>
  <si>
    <t xml:space="preserve"> 19.01721871</t>
  </si>
  <si>
    <t xml:space="preserve"> 19.018284</t>
  </si>
  <si>
    <t xml:space="preserve"> 19.015543</t>
  </si>
  <si>
    <t xml:space="preserve"> 16.185784</t>
  </si>
  <si>
    <t xml:space="preserve"> 19.981716</t>
  </si>
  <si>
    <t xml:space="preserve"> 19.99994</t>
  </si>
  <si>
    <t xml:space="preserve"> 19.972996</t>
  </si>
  <si>
    <t xml:space="preserve"> 19.955151</t>
  </si>
  <si>
    <t xml:space="preserve"> 19.440915</t>
  </si>
  <si>
    <t xml:space="preserve"> 19.46457357</t>
  </si>
  <si>
    <t xml:space="preserve"> 19.512374</t>
  </si>
  <si>
    <t xml:space="preserve"> 19.444065</t>
  </si>
  <si>
    <t xml:space="preserve"> 19.3788451</t>
  </si>
  <si>
    <t xml:space="preserve"> 16.911792</t>
  </si>
  <si>
    <t xml:space="preserve"> 16.919515</t>
  </si>
  <si>
    <t xml:space="preserve"> 16.890232</t>
  </si>
  <si>
    <t xml:space="preserve"> 21.17019825</t>
  </si>
  <si>
    <t xml:space="preserve"> 18.527192</t>
  </si>
  <si>
    <t xml:space="preserve"> 14.542532</t>
  </si>
  <si>
    <t xml:space="preserve"> 14.4842768</t>
  </si>
  <si>
    <t xml:space="preserve"> 15.77329</t>
  </si>
  <si>
    <t xml:space="preserve"> 20.984561</t>
  </si>
  <si>
    <t xml:space="preserve"> 21.003161</t>
  </si>
  <si>
    <t xml:space="preserve"> 21.027638</t>
  </si>
  <si>
    <t xml:space="preserve"> 21.065092</t>
  </si>
  <si>
    <t xml:space="preserve"> 21.01631952</t>
  </si>
  <si>
    <t xml:space="preserve"> 20.9299145448964</t>
  </si>
  <si>
    <t xml:space="preserve"> 21.02319</t>
  </si>
  <si>
    <t xml:space="preserve"> 21.01524906</t>
  </si>
  <si>
    <t xml:space="preserve"> 20.997463</t>
  </si>
  <si>
    <t xml:space="preserve"> 20.99939325</t>
  </si>
  <si>
    <t xml:space="preserve"> 21.09585</t>
  </si>
  <si>
    <t xml:space="preserve"> 20.931468</t>
  </si>
  <si>
    <t xml:space="preserve"> 21.119472</t>
  </si>
  <si>
    <t xml:space="preserve"> 21.05107383</t>
  </si>
  <si>
    <t xml:space="preserve"> 21.092634</t>
  </si>
  <si>
    <t xml:space="preserve"> 21.10581</t>
  </si>
  <si>
    <t xml:space="preserve"> 21.087033</t>
  </si>
  <si>
    <t xml:space="preserve"> 21.023293</t>
  </si>
  <si>
    <t xml:space="preserve"> 21.019791</t>
  </si>
  <si>
    <t xml:space="preserve"> 21.02558641</t>
  </si>
  <si>
    <t xml:space="preserve"> 21.022756</t>
  </si>
  <si>
    <t xml:space="preserve"> 21.01293</t>
  </si>
  <si>
    <t xml:space="preserve"> 21.004355</t>
  </si>
  <si>
    <t xml:space="preserve"> 17.0410844</t>
  </si>
  <si>
    <t xml:space="preserve"> 16.95408038</t>
  </si>
  <si>
    <t xml:space="preserve"> 16.947012</t>
  </si>
  <si>
    <t xml:space="preserve"> 17.08810531</t>
  </si>
  <si>
    <t xml:space="preserve"> 16.989021</t>
  </si>
  <si>
    <t xml:space="preserve"> 16.9897571</t>
  </si>
  <si>
    <t xml:space="preserve"> 17.030816</t>
  </si>
  <si>
    <t>Indywidualne godziny pracy każdej z placówek: lista lokalizacji kolumna AC. Bez niedziel niehandlowych i świąt.</t>
  </si>
  <si>
    <t>Bez niedziel niehandlowych i świąt</t>
  </si>
  <si>
    <t>***** Na życzenie Klienta dostarczamy raport z statystykami wyświetleń oraz zrzuty z kamer technicznych z lokalizacji (jeśli występują w kampanii): Super Screen: Plac Unii, Marriott Corner, Dworzec Warszawa Wschodnia, Dworzec Katowice, Manufaktura Łódź Rynek, Manufaktura Łódź Parking, Hanza Szczecin, City Screen: Krucza, Al. Jerozolimskie 56, , Al. Jerozolimskie 56C, Puławska 425). Dodatkowo płatny raport fotograficzny ustalany indywidualnie: miasta G8 (250pln), pozostałe miasta (300pln), za 1 podjazd fotografa na lokalizację (indoor lub outdoor) zlecany przed startem kampanii. Do kampanii przekraczającej budżet 100 000 pln oraz emitowanej przez minimum 5 dni roboczych w Warszawie, przysługuje darmowy raport zdjęciowy z wyselekcjonowanych, reprezentacyjnych ekranów.</t>
  </si>
  <si>
    <t>City Screen | Kasprzaka</t>
  </si>
  <si>
    <t>City Screen |  Wrocław Teatr Polski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</si>
</sst>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#,##0\ &quot;zł&quot;"/>
    <numFmt numFmtId="166" formatCode="#,##0.00\ &quot;zł&quot;"/>
    <numFmt numFmtId="167" formatCode="_-* #,##0\ _z_ł_-;\-* #,##0\ _z_ł_-;_-* &quot;-&quot;??\ _z_ł_-;_-@_-"/>
    <numFmt numFmtId="168" formatCode="_-* #,##0.00\ [$zł-415]_-;\-* #,##0.00\ [$zł-415]_-;_-* &quot;-&quot;??\ [$zł-415]_-;_-@_-"/>
    <numFmt numFmtId="169" formatCode="[$-F400]h:mm:ss\ AM/PM"/>
    <numFmt numFmtId="170" formatCode="mmmm"/>
    <numFmt numFmtId="171" formatCode="0.0000"/>
    <numFmt numFmtId="172" formatCode="yyyy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Open Sans"/>
      <family val="2"/>
      <charset val="238"/>
    </font>
    <font>
      <sz val="10"/>
      <color theme="0"/>
      <name val="Open Sans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DD4B67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8"/>
      <color rgb="FF222D6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  <font>
      <sz val="11"/>
      <color theme="1"/>
      <name val="Open Sans"/>
      <family val="2"/>
      <charset val="238"/>
    </font>
    <font>
      <sz val="11"/>
      <name val="Open Sans"/>
      <family val="2"/>
      <charset val="238"/>
    </font>
    <font>
      <sz val="11"/>
      <color theme="0"/>
      <name val="Open Sans"/>
      <family val="2"/>
      <charset val="238"/>
    </font>
    <font>
      <sz val="11"/>
      <color theme="1" tint="0.34998626667073579"/>
      <name val="Calibri"/>
      <family val="2"/>
      <charset val="238"/>
    </font>
    <font>
      <b/>
      <sz val="11"/>
      <color theme="1" tint="0.249977111117893"/>
      <name val="Calibri"/>
      <family val="2"/>
      <charset val="238"/>
    </font>
    <font>
      <u/>
      <sz val="11"/>
      <name val="Calibri"/>
      <family val="2"/>
      <charset val="238"/>
      <scheme val="minor"/>
    </font>
    <font>
      <b/>
      <sz val="11"/>
      <color rgb="FFE41650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 tint="0.14999847407452621"/>
      <name val="Calibri"/>
      <family val="2"/>
      <charset val="238"/>
      <scheme val="minor"/>
    </font>
    <font>
      <sz val="11"/>
      <color theme="1" tint="0.14999847407452621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rgb="FFE41650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sz val="18"/>
      <color rgb="FFE41650"/>
      <name val="Calibri"/>
      <family val="2"/>
      <charset val="238"/>
      <scheme val="minor"/>
    </font>
    <font>
      <b/>
      <sz val="12"/>
      <color rgb="FFE41650"/>
      <name val="Calibri"/>
      <family val="2"/>
      <charset val="238"/>
      <scheme val="minor"/>
    </font>
    <font>
      <sz val="12"/>
      <color theme="1"/>
      <name val="Open Sans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Open Sans"/>
      <family val="2"/>
      <charset val="238"/>
    </font>
    <font>
      <b/>
      <i/>
      <sz val="12"/>
      <color rgb="FFFF0000"/>
      <name val="Calibri"/>
      <family val="2"/>
      <charset val="238"/>
      <scheme val="minor"/>
    </font>
    <font>
      <i/>
      <sz val="10"/>
      <color theme="1" tint="0.1499984740745262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i/>
      <sz val="10"/>
      <color theme="0"/>
      <name val="Open Sans"/>
      <family val="2"/>
      <charset val="238"/>
    </font>
    <font>
      <i/>
      <sz val="10"/>
      <color theme="1"/>
      <name val="Open Sans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1650"/>
        <bgColor indexed="64"/>
      </patternFill>
    </fill>
    <fill>
      <patternFill patternType="solid">
        <fgColor rgb="FF9BA5B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7">
    <xf numFmtId="0" fontId="0" fillId="0" borderId="0"/>
    <xf numFmtId="0" fontId="31" fillId="0" borderId="0"/>
    <xf numFmtId="0" fontId="7" fillId="0" borderId="0"/>
    <xf numFmtId="0" fontId="36" fillId="0" borderId="0"/>
    <xf numFmtId="0" fontId="7" fillId="0" borderId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0" borderId="0"/>
    <xf numFmtId="44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/>
    <xf numFmtId="0" fontId="42" fillId="0" borderId="0" applyNumberFormat="0" applyFill="0" applyBorder="0" applyAlignment="0" applyProtection="0"/>
    <xf numFmtId="164" fontId="35" fillId="0" borderId="0" applyFont="0" applyFill="0" applyBorder="0" applyAlignment="0" applyProtection="0"/>
  </cellStyleXfs>
  <cellXfs count="162">
    <xf numFmtId="0" fontId="0" fillId="0" borderId="0" xfId="0"/>
    <xf numFmtId="169" fontId="21" fillId="2" borderId="0" xfId="0" applyNumberFormat="1" applyFont="1" applyFill="1" applyAlignment="1" applyProtection="1">
      <alignment horizontal="left" vertical="center"/>
      <protection locked="0"/>
    </xf>
    <xf numFmtId="0" fontId="25" fillId="2" borderId="0" xfId="0" applyFont="1" applyFill="1" applyAlignment="1" applyProtection="1">
      <alignment vertical="center"/>
      <protection locked="0"/>
    </xf>
    <xf numFmtId="0" fontId="25" fillId="2" borderId="0" xfId="0" applyFont="1" applyFill="1" applyAlignment="1" applyProtection="1">
      <alignment horizontal="right" vertical="center"/>
      <protection locked="0"/>
    </xf>
    <xf numFmtId="0" fontId="13" fillId="2" borderId="0" xfId="0" applyFont="1" applyFill="1" applyAlignment="1" applyProtection="1">
      <alignment horizontal="right" vertical="center"/>
      <protection locked="0"/>
    </xf>
    <xf numFmtId="0" fontId="13" fillId="2" borderId="0" xfId="0" applyFont="1" applyFill="1" applyAlignment="1" applyProtection="1">
      <alignment vertical="center" wrapText="1"/>
      <protection locked="0"/>
    </xf>
    <xf numFmtId="0" fontId="12" fillId="2" borderId="0" xfId="0" applyFont="1" applyFill="1" applyAlignment="1" applyProtection="1">
      <alignment vertical="center" wrapText="1"/>
      <protection locked="0"/>
    </xf>
    <xf numFmtId="14" fontId="27" fillId="2" borderId="0" xfId="0" applyNumberFormat="1" applyFont="1" applyFill="1" applyAlignment="1" applyProtection="1">
      <alignment horizontal="right" vertical="center"/>
      <protection locked="0"/>
    </xf>
    <xf numFmtId="14" fontId="27" fillId="2" borderId="0" xfId="0" applyNumberFormat="1" applyFont="1" applyFill="1" applyAlignment="1" applyProtection="1">
      <alignment horizontal="left" vertical="center"/>
      <protection locked="0"/>
    </xf>
    <xf numFmtId="14" fontId="25" fillId="2" borderId="0" xfId="0" applyNumberFormat="1" applyFont="1" applyFill="1" applyAlignment="1" applyProtection="1">
      <alignment horizontal="right" vertical="center"/>
      <protection locked="0"/>
    </xf>
    <xf numFmtId="49" fontId="22" fillId="3" borderId="2" xfId="0" applyNumberFormat="1" applyFont="1" applyFill="1" applyBorder="1" applyAlignment="1" applyProtection="1">
      <alignment horizontal="right" vertical="center" wrapText="1"/>
      <protection locked="0"/>
    </xf>
    <xf numFmtId="14" fontId="22" fillId="3" borderId="3" xfId="0" applyNumberFormat="1" applyFont="1" applyFill="1" applyBorder="1" applyAlignment="1" applyProtection="1">
      <alignment horizontal="left" vertical="center" wrapText="1"/>
      <protection locked="0"/>
    </xf>
    <xf numFmtId="168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22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 vertical="center"/>
      <protection locked="0"/>
    </xf>
    <xf numFmtId="165" fontId="32" fillId="4" borderId="4" xfId="1" applyNumberFormat="1" applyFont="1" applyFill="1" applyBorder="1" applyAlignment="1" applyProtection="1">
      <alignment horizontal="center" vertical="center"/>
      <protection locked="0"/>
    </xf>
    <xf numFmtId="0" fontId="33" fillId="4" borderId="4" xfId="1" applyFont="1" applyFill="1" applyBorder="1" applyAlignment="1" applyProtection="1">
      <alignment horizontal="center" vertical="center"/>
      <protection locked="0"/>
    </xf>
    <xf numFmtId="165" fontId="32" fillId="5" borderId="4" xfId="1" applyNumberFormat="1" applyFont="1" applyFill="1" applyBorder="1" applyAlignment="1" applyProtection="1">
      <alignment horizontal="center" vertical="center"/>
      <protection locked="0"/>
    </xf>
    <xf numFmtId="0" fontId="33" fillId="5" borderId="4" xfId="1" applyFont="1" applyFill="1" applyBorder="1" applyAlignment="1" applyProtection="1">
      <alignment horizontal="center" vertical="center"/>
      <protection locked="0"/>
    </xf>
    <xf numFmtId="165" fontId="32" fillId="0" borderId="4" xfId="1" applyNumberFormat="1" applyFont="1" applyBorder="1" applyAlignment="1" applyProtection="1">
      <alignment horizontal="center" vertical="center"/>
      <protection locked="0"/>
    </xf>
    <xf numFmtId="0" fontId="33" fillId="2" borderId="4" xfId="1" applyFont="1" applyFill="1" applyBorder="1" applyAlignment="1" applyProtection="1">
      <alignment horizontal="center" vertical="center"/>
      <protection locked="0"/>
    </xf>
    <xf numFmtId="3" fontId="14" fillId="2" borderId="4" xfId="0" applyNumberFormat="1" applyFont="1" applyFill="1" applyBorder="1" applyAlignment="1" applyProtection="1">
      <alignment horizontal="center" vertical="center"/>
      <protection locked="0"/>
    </xf>
    <xf numFmtId="3" fontId="13" fillId="2" borderId="4" xfId="0" applyNumberFormat="1" applyFont="1" applyFill="1" applyBorder="1" applyAlignment="1" applyProtection="1">
      <alignment horizontal="center" vertical="center"/>
      <protection locked="0"/>
    </xf>
    <xf numFmtId="165" fontId="14" fillId="2" borderId="4" xfId="0" applyNumberFormat="1" applyFont="1" applyFill="1" applyBorder="1" applyAlignment="1" applyProtection="1">
      <alignment horizontal="center" vertical="center"/>
      <protection locked="0" hidden="1"/>
    </xf>
    <xf numFmtId="166" fontId="30" fillId="2" borderId="4" xfId="0" applyNumberFormat="1" applyFont="1" applyFill="1" applyBorder="1" applyAlignment="1" applyProtection="1">
      <alignment horizontal="center" vertical="center"/>
      <protection locked="0" hidden="1"/>
    </xf>
    <xf numFmtId="165" fontId="14" fillId="2" borderId="4" xfId="0" applyNumberFormat="1" applyFont="1" applyFill="1" applyBorder="1" applyAlignment="1" applyProtection="1">
      <alignment horizontal="center" vertical="center"/>
      <protection locked="0"/>
    </xf>
    <xf numFmtId="9" fontId="8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17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171" fontId="16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24" fillId="2" borderId="0" xfId="0" applyFont="1" applyFill="1" applyAlignment="1" applyProtection="1">
      <alignment horizontal="center" vertical="center"/>
      <protection locked="0"/>
    </xf>
    <xf numFmtId="1" fontId="14" fillId="2" borderId="4" xfId="0" applyNumberFormat="1" applyFont="1" applyFill="1" applyBorder="1" applyAlignment="1" applyProtection="1">
      <alignment horizontal="center" vertical="center"/>
      <protection locked="0"/>
    </xf>
    <xf numFmtId="166" fontId="13" fillId="2" borderId="4" xfId="0" applyNumberFormat="1" applyFont="1" applyFill="1" applyBorder="1" applyAlignment="1" applyProtection="1">
      <alignment horizontal="center" vertical="center"/>
      <protection locked="0"/>
    </xf>
    <xf numFmtId="166" fontId="30" fillId="2" borderId="4" xfId="0" applyNumberFormat="1" applyFont="1" applyFill="1" applyBorder="1" applyAlignment="1" applyProtection="1">
      <alignment horizontal="center" vertical="center"/>
      <protection locked="0"/>
    </xf>
    <xf numFmtId="167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4" fillId="4" borderId="4" xfId="0" applyFont="1" applyFill="1" applyBorder="1" applyAlignment="1" applyProtection="1">
      <alignment horizontal="left" vertical="center" wrapText="1"/>
      <protection locked="0"/>
    </xf>
    <xf numFmtId="0" fontId="14" fillId="5" borderId="4" xfId="0" applyFont="1" applyFill="1" applyBorder="1" applyAlignment="1" applyProtection="1">
      <alignment horizontal="left" vertical="center" wrapText="1"/>
      <protection locked="0"/>
    </xf>
    <xf numFmtId="0" fontId="14" fillId="5" borderId="4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26" fillId="2" borderId="0" xfId="0" applyFont="1" applyFill="1" applyAlignment="1" applyProtection="1">
      <alignment vertical="center"/>
      <protection locked="0"/>
    </xf>
    <xf numFmtId="0" fontId="27" fillId="2" borderId="0" xfId="0" applyFont="1" applyFill="1" applyAlignment="1" applyProtection="1">
      <alignment vertical="center"/>
      <protection locked="0"/>
    </xf>
    <xf numFmtId="0" fontId="28" fillId="2" borderId="0" xfId="0" applyFont="1" applyFill="1" applyAlignment="1" applyProtection="1">
      <alignment vertical="center"/>
      <protection locked="0"/>
    </xf>
    <xf numFmtId="166" fontId="24" fillId="2" borderId="0" xfId="0" applyNumberFormat="1" applyFont="1" applyFill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169" fontId="20" fillId="2" borderId="0" xfId="0" applyNumberFormat="1" applyFont="1" applyFill="1" applyAlignment="1" applyProtection="1">
      <alignment vertical="center"/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166" fontId="0" fillId="2" borderId="0" xfId="0" applyNumberFormat="1" applyFill="1" applyAlignment="1" applyProtection="1">
      <alignment vertical="center"/>
      <protection locked="0"/>
    </xf>
    <xf numFmtId="0" fontId="34" fillId="2" borderId="0" xfId="0" applyFont="1" applyFill="1" applyAlignment="1" applyProtection="1">
      <alignment vertical="center"/>
      <protection locked="0"/>
    </xf>
    <xf numFmtId="166" fontId="9" fillId="2" borderId="0" xfId="0" applyNumberFormat="1" applyFont="1" applyFill="1" applyAlignment="1" applyProtection="1">
      <alignment vertical="center"/>
      <protection locked="0"/>
    </xf>
    <xf numFmtId="0" fontId="0" fillId="2" borderId="0" xfId="0" applyFill="1"/>
    <xf numFmtId="0" fontId="6" fillId="2" borderId="0" xfId="0" applyFont="1" applyFill="1"/>
    <xf numFmtId="0" fontId="0" fillId="2" borderId="0" xfId="0" applyFill="1" applyAlignment="1">
      <alignment vertical="center"/>
    </xf>
    <xf numFmtId="0" fontId="46" fillId="2" borderId="0" xfId="0" applyFont="1" applyFill="1" applyAlignment="1">
      <alignment horizontal="left" vertical="center"/>
    </xf>
    <xf numFmtId="0" fontId="47" fillId="3" borderId="4" xfId="0" applyFont="1" applyFill="1" applyBorder="1" applyAlignment="1">
      <alignment horizontal="center" vertical="center" wrapText="1"/>
    </xf>
    <xf numFmtId="0" fontId="47" fillId="3" borderId="4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37" fillId="2" borderId="4" xfId="25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left" vertical="center"/>
    </xf>
    <xf numFmtId="1" fontId="25" fillId="2" borderId="0" xfId="0" applyNumberFormat="1" applyFont="1" applyFill="1" applyAlignment="1" applyProtection="1">
      <alignment vertical="center"/>
      <protection locked="0"/>
    </xf>
    <xf numFmtId="1" fontId="22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9" fillId="0" borderId="5" xfId="0" applyFont="1" applyBorder="1" applyAlignment="1">
      <alignment horizontal="center"/>
    </xf>
    <xf numFmtId="0" fontId="4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left" vertical="center"/>
    </xf>
    <xf numFmtId="9" fontId="3" fillId="2" borderId="4" xfId="0" applyNumberFormat="1" applyFont="1" applyFill="1" applyBorder="1" applyAlignment="1" applyProtection="1">
      <alignment horizontal="center" vertical="center"/>
      <protection locked="0"/>
    </xf>
    <xf numFmtId="0" fontId="49" fillId="2" borderId="0" xfId="0" applyFont="1" applyFill="1" applyAlignment="1">
      <alignment horizontal="left" vertical="center"/>
    </xf>
    <xf numFmtId="3" fontId="14" fillId="2" borderId="4" xfId="0" applyNumberFormat="1" applyFont="1" applyFill="1" applyBorder="1" applyAlignment="1" applyProtection="1">
      <alignment horizontal="center" vertical="center"/>
      <protection locked="0" hidden="1"/>
    </xf>
    <xf numFmtId="168" fontId="18" fillId="2" borderId="4" xfId="0" applyNumberFormat="1" applyFont="1" applyFill="1" applyBorder="1" applyAlignment="1" applyProtection="1">
      <alignment horizontal="center" vertical="center"/>
      <protection locked="0" hidden="1"/>
    </xf>
    <xf numFmtId="0" fontId="44" fillId="6" borderId="0" xfId="0" applyFont="1" applyFill="1" applyAlignment="1">
      <alignment horizontal="center" vertical="center" wrapText="1"/>
    </xf>
    <xf numFmtId="0" fontId="45" fillId="2" borderId="0" xfId="0" applyFont="1" applyFill="1" applyAlignment="1">
      <alignment horizontal="center" vertical="center"/>
    </xf>
    <xf numFmtId="0" fontId="34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3" fillId="0" borderId="0" xfId="0" applyFont="1" applyAlignment="1">
      <alignment horizontal="center"/>
    </xf>
    <xf numFmtId="14" fontId="0" fillId="0" borderId="0" xfId="0" applyNumberFormat="1"/>
    <xf numFmtId="2" fontId="34" fillId="0" borderId="0" xfId="0" applyNumberFormat="1" applyFont="1" applyAlignment="1">
      <alignment horizontal="center"/>
    </xf>
    <xf numFmtId="1" fontId="14" fillId="2" borderId="4" xfId="0" applyNumberFormat="1" applyFont="1" applyFill="1" applyBorder="1" applyAlignment="1" applyProtection="1">
      <alignment horizontal="center" vertical="center"/>
      <protection locked="0" hidden="1"/>
    </xf>
    <xf numFmtId="0" fontId="50" fillId="2" borderId="0" xfId="0" applyFont="1" applyFill="1" applyAlignment="1" applyProtection="1">
      <alignment vertical="center"/>
      <protection locked="0"/>
    </xf>
    <xf numFmtId="3" fontId="52" fillId="3" borderId="4" xfId="0" applyNumberFormat="1" applyFont="1" applyFill="1" applyBorder="1" applyAlignment="1" applyProtection="1">
      <alignment horizontal="center" vertical="center"/>
      <protection locked="0"/>
    </xf>
    <xf numFmtId="168" fontId="51" fillId="2" borderId="0" xfId="0" applyNumberFormat="1" applyFont="1" applyFill="1" applyAlignment="1" applyProtection="1">
      <alignment horizontal="center" vertical="center"/>
      <protection locked="0"/>
    </xf>
    <xf numFmtId="165" fontId="53" fillId="2" borderId="0" xfId="0" applyNumberFormat="1" applyFont="1" applyFill="1" applyAlignment="1" applyProtection="1">
      <alignment horizontal="center" vertical="center"/>
      <protection locked="0"/>
    </xf>
    <xf numFmtId="9" fontId="54" fillId="2" borderId="0" xfId="0" applyNumberFormat="1" applyFont="1" applyFill="1" applyAlignment="1" applyProtection="1">
      <alignment horizontal="center" vertical="center"/>
      <protection locked="0"/>
    </xf>
    <xf numFmtId="0" fontId="55" fillId="2" borderId="0" xfId="0" applyFont="1" applyFill="1" applyAlignment="1" applyProtection="1">
      <alignment vertical="center"/>
      <protection locked="0"/>
    </xf>
    <xf numFmtId="166" fontId="52" fillId="3" borderId="4" xfId="0" applyNumberFormat="1" applyFont="1" applyFill="1" applyBorder="1" applyAlignment="1" applyProtection="1">
      <alignment horizontal="center" vertical="center"/>
      <protection locked="0"/>
    </xf>
    <xf numFmtId="166" fontId="55" fillId="2" borderId="0" xfId="0" applyNumberFormat="1" applyFont="1" applyFill="1" applyAlignment="1" applyProtection="1">
      <alignment vertical="center"/>
      <protection locked="0"/>
    </xf>
    <xf numFmtId="167" fontId="52" fillId="3" borderId="4" xfId="0" applyNumberFormat="1" applyFont="1" applyFill="1" applyBorder="1" applyAlignment="1" applyProtection="1">
      <alignment horizontal="center" vertical="center"/>
      <protection locked="0"/>
    </xf>
    <xf numFmtId="0" fontId="56" fillId="2" borderId="0" xfId="0" applyFont="1" applyFill="1" applyAlignment="1" applyProtection="1">
      <alignment vertical="center"/>
      <protection locked="0"/>
    </xf>
    <xf numFmtId="168" fontId="57" fillId="2" borderId="0" xfId="0" applyNumberFormat="1" applyFont="1" applyFill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2" fontId="14" fillId="2" borderId="4" xfId="0" applyNumberFormat="1" applyFont="1" applyFill="1" applyBorder="1" applyAlignment="1" applyProtection="1">
      <alignment horizontal="center" vertical="center"/>
      <protection locked="0"/>
    </xf>
    <xf numFmtId="165" fontId="13" fillId="2" borderId="4" xfId="0" applyNumberFormat="1" applyFont="1" applyFill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 applyProtection="1">
      <alignment vertical="center"/>
      <protection locked="0"/>
    </xf>
    <xf numFmtId="1" fontId="8" fillId="2" borderId="4" xfId="0" applyNumberFormat="1" applyFont="1" applyFill="1" applyBorder="1" applyAlignment="1" applyProtection="1">
      <alignment horizontal="center" vertical="center"/>
      <protection locked="0"/>
    </xf>
    <xf numFmtId="3" fontId="15" fillId="2" borderId="4" xfId="0" applyNumberFormat="1" applyFont="1" applyFill="1" applyBorder="1" applyAlignment="1" applyProtection="1">
      <alignment horizontal="center" vertical="center"/>
      <protection locked="0"/>
    </xf>
    <xf numFmtId="165" fontId="16" fillId="2" borderId="4" xfId="0" applyNumberFormat="1" applyFont="1" applyFill="1" applyBorder="1" applyAlignment="1" applyProtection="1">
      <alignment horizontal="center" vertical="center"/>
      <protection locked="0"/>
    </xf>
    <xf numFmtId="9" fontId="17" fillId="2" borderId="4" xfId="0" applyNumberFormat="1" applyFont="1" applyFill="1" applyBorder="1" applyAlignment="1" applyProtection="1">
      <alignment horizontal="center" vertical="center"/>
      <protection locked="0"/>
    </xf>
    <xf numFmtId="167" fontId="15" fillId="2" borderId="4" xfId="0" applyNumberFormat="1" applyFont="1" applyFill="1" applyBorder="1" applyAlignment="1" applyProtection="1">
      <alignment horizontal="center" vertical="center"/>
      <protection locked="0"/>
    </xf>
    <xf numFmtId="168" fontId="29" fillId="2" borderId="4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Alignment="1" applyProtection="1">
      <alignment horizontal="left" vertical="center"/>
      <protection locked="0"/>
    </xf>
    <xf numFmtId="14" fontId="28" fillId="2" borderId="0" xfId="0" applyNumberFormat="1" applyFont="1" applyFill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 hidden="1"/>
    </xf>
    <xf numFmtId="0" fontId="0" fillId="0" borderId="5" xfId="26" applyNumberFormat="1" applyFont="1" applyBorder="1" applyAlignment="1" applyProtection="1">
      <alignment horizontal="center"/>
      <protection locked="0" hidden="1"/>
    </xf>
    <xf numFmtId="170" fontId="0" fillId="0" borderId="5" xfId="0" applyNumberFormat="1" applyBorder="1" applyAlignment="1" applyProtection="1">
      <alignment horizontal="center"/>
      <protection locked="0" hidden="1"/>
    </xf>
    <xf numFmtId="172" fontId="0" fillId="0" borderId="5" xfId="0" applyNumberFormat="1" applyBorder="1" applyAlignment="1" applyProtection="1">
      <alignment horizontal="center"/>
      <protection locked="0" hidden="1"/>
    </xf>
    <xf numFmtId="0" fontId="0" fillId="2" borderId="5" xfId="0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2" fontId="0" fillId="0" borderId="5" xfId="0" applyNumberFormat="1" applyBorder="1" applyAlignment="1" applyProtection="1">
      <alignment horizontal="center"/>
      <protection locked="0" hidden="1"/>
    </xf>
    <xf numFmtId="166" fontId="19" fillId="2" borderId="0" xfId="0" applyNumberFormat="1" applyFont="1" applyFill="1" applyAlignment="1" applyProtection="1">
      <alignment vertical="center"/>
      <protection locked="0"/>
    </xf>
    <xf numFmtId="0" fontId="22" fillId="3" borderId="5" xfId="0" applyFont="1" applyFill="1" applyBorder="1" applyAlignment="1" applyProtection="1">
      <alignment horizontal="center" vertical="center"/>
      <protection locked="0" hidden="1"/>
    </xf>
    <xf numFmtId="0" fontId="22" fillId="3" borderId="5" xfId="0" applyFont="1" applyFill="1" applyBorder="1" applyAlignment="1" applyProtection="1">
      <alignment horizontal="center" vertical="center" wrapText="1"/>
      <protection locked="0" hidden="1"/>
    </xf>
    <xf numFmtId="0" fontId="2" fillId="0" borderId="5" xfId="0" applyFont="1" applyBorder="1" applyAlignment="1" applyProtection="1">
      <alignment horizontal="center" vertical="center"/>
      <protection locked="0"/>
    </xf>
    <xf numFmtId="0" fontId="11" fillId="3" borderId="0" xfId="0" applyFont="1" applyFill="1" applyAlignment="1">
      <alignment horizontal="center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0" fontId="11" fillId="7" borderId="6" xfId="0" applyFont="1" applyFill="1" applyBorder="1" applyAlignment="1">
      <alignment horizontal="center" vertical="center"/>
    </xf>
    <xf numFmtId="0" fontId="34" fillId="7" borderId="5" xfId="0" applyFont="1" applyFill="1" applyBorder="1" applyAlignment="1">
      <alignment horizontal="center" vertical="center"/>
    </xf>
    <xf numFmtId="168" fontId="1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center"/>
      <protection locked="0"/>
    </xf>
    <xf numFmtId="2" fontId="34" fillId="0" borderId="0" xfId="0" applyNumberFormat="1" applyFont="1" applyAlignment="1" applyProtection="1">
      <alignment horizont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Alignment="1" applyProtection="1">
      <alignment horizontal="left" vertical="center"/>
      <protection locked="0"/>
    </xf>
    <xf numFmtId="0" fontId="59" fillId="2" borderId="0" xfId="0" applyFont="1" applyFill="1" applyAlignment="1" applyProtection="1">
      <alignment vertical="center"/>
      <protection locked="0"/>
    </xf>
    <xf numFmtId="0" fontId="60" fillId="2" borderId="0" xfId="0" applyFont="1" applyFill="1" applyAlignment="1" applyProtection="1">
      <alignment vertical="center"/>
      <protection locked="0"/>
    </xf>
    <xf numFmtId="0" fontId="61" fillId="2" borderId="0" xfId="0" applyFont="1" applyFill="1" applyAlignment="1" applyProtection="1">
      <alignment vertical="center"/>
      <protection locked="0"/>
    </xf>
    <xf numFmtId="0" fontId="62" fillId="2" borderId="0" xfId="0" applyFont="1" applyFill="1" applyAlignment="1" applyProtection="1">
      <alignment vertical="center"/>
      <protection locked="0"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23" fillId="2" borderId="5" xfId="0" applyFont="1" applyFill="1" applyBorder="1" applyAlignment="1">
      <alignment horizontal="center"/>
    </xf>
    <xf numFmtId="14" fontId="0" fillId="2" borderId="5" xfId="0" applyNumberFormat="1" applyFill="1" applyBorder="1" applyAlignment="1">
      <alignment horizontal="left"/>
    </xf>
    <xf numFmtId="14" fontId="0" fillId="2" borderId="5" xfId="0" applyNumberFormat="1" applyFill="1" applyBorder="1" applyAlignment="1">
      <alignment horizontal="center"/>
    </xf>
    <xf numFmtId="2" fontId="34" fillId="2" borderId="5" xfId="0" applyNumberFormat="1" applyFont="1" applyFill="1" applyBorder="1" applyAlignment="1">
      <alignment horizontal="center"/>
    </xf>
    <xf numFmtId="0" fontId="11" fillId="7" borderId="6" xfId="0" applyFont="1" applyFill="1" applyBorder="1" applyAlignment="1">
      <alignment vertical="center"/>
    </xf>
    <xf numFmtId="0" fontId="0" fillId="2" borderId="5" xfId="0" applyFill="1" applyBorder="1"/>
    <xf numFmtId="0" fontId="0" fillId="0" borderId="5" xfId="0" applyBorder="1"/>
    <xf numFmtId="0" fontId="42" fillId="0" borderId="0" xfId="25" applyAlignment="1">
      <alignment horizontal="center"/>
    </xf>
    <xf numFmtId="49" fontId="2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8" fillId="2" borderId="0" xfId="2" applyFont="1" applyFill="1" applyAlignment="1" applyProtection="1">
      <alignment horizontal="left" vertical="center" wrapText="1"/>
      <protection locked="0"/>
    </xf>
    <xf numFmtId="0" fontId="48" fillId="2" borderId="0" xfId="0" applyFont="1" applyFill="1" applyAlignment="1">
      <alignment horizontal="center" vertical="center"/>
    </xf>
  </cellXfs>
  <cellStyles count="27">
    <cellStyle name="Dziesiętny" xfId="26" builtinId="3"/>
    <cellStyle name="Dziesiętny 2" xfId="12" xr:uid="{F1A64292-D59D-4CFF-90E3-C3E1BC016805}"/>
    <cellStyle name="Dziesiętny 2 2" xfId="16" xr:uid="{9B84CF50-4EA7-4E18-9999-8C27A81E694B}"/>
    <cellStyle name="Dziesiętny 2 3" xfId="22" xr:uid="{EA890132-DB62-479D-9C88-A5D1EB839087}"/>
    <cellStyle name="Dziesiętny 3" xfId="18" xr:uid="{D2CDD6AB-4957-4B25-914A-AE222BB21FA6}"/>
    <cellStyle name="Dziesiętny 4" xfId="14" xr:uid="{0F7CE7EC-3F8D-4A46-A31A-BD125731B7D2}"/>
    <cellStyle name="Dziesiętny 5" xfId="20" xr:uid="{D4CAF94F-92C3-479B-855E-8BE76E04EB35}"/>
    <cellStyle name="Dziesiętny 6" xfId="8" xr:uid="{9A12A5EE-9AD2-48BA-8D2D-217FCAF2D5B4}"/>
    <cellStyle name="Hiperłącze" xfId="25" builtinId="8"/>
    <cellStyle name="Hiperłącze 2" xfId="23" xr:uid="{C3F9481D-C30D-4A6B-88C3-62514C1CAD60}"/>
    <cellStyle name="Normalny" xfId="0" builtinId="0"/>
    <cellStyle name="Normalny 2" xfId="1" xr:uid="{D0A6E01A-D006-4BE9-9DCB-4D81A48218D0}"/>
    <cellStyle name="Normalny 2 2" xfId="3" xr:uid="{6BE6445C-4860-431A-8D70-38B436DF6FD6}"/>
    <cellStyle name="Normalny 20" xfId="10" xr:uid="{5FFF5BD3-175C-4E9A-9184-4C85EF9BA403}"/>
    <cellStyle name="Normalny 3" xfId="4" xr:uid="{CB8C549C-41D0-4832-A6CD-3B1865625EAE}"/>
    <cellStyle name="Normalny 4" xfId="24" xr:uid="{E06499FA-E9E9-4CE1-BC0C-BD6BEEBE9A50}"/>
    <cellStyle name="Normalny 5" xfId="2" xr:uid="{F04CBDBD-E1F4-44BB-8287-45576EA3219D}"/>
    <cellStyle name="Procentowy 2" xfId="6" xr:uid="{A901C2AF-75AD-4487-A5B2-7457D9E0418F}"/>
    <cellStyle name="Procentowy 3" xfId="9" xr:uid="{3761D0DB-53E7-4386-A2FA-9CBE934F1951}"/>
    <cellStyle name="Walutowy 2" xfId="5" xr:uid="{A6441621-4C27-4B06-8961-DC5C90CC8FB2}"/>
    <cellStyle name="Walutowy 2 2" xfId="7" xr:uid="{65F40187-F621-4F6E-9C02-568485607482}"/>
    <cellStyle name="Walutowy 2 2 2" xfId="11" xr:uid="{8035961A-4D35-4503-AF96-82EF4889AA30}"/>
    <cellStyle name="Walutowy 2 2 2 2" xfId="15" xr:uid="{0963EADC-B177-459A-A775-79674D531281}"/>
    <cellStyle name="Walutowy 2 2 2 3" xfId="21" xr:uid="{B22179C7-C58A-4706-80D4-627E6626DDCA}"/>
    <cellStyle name="Walutowy 2 2 3" xfId="17" xr:uid="{6ADCE561-C044-48BB-A1E3-FBC299D173EF}"/>
    <cellStyle name="Walutowy 2 2 4" xfId="13" xr:uid="{4151A84F-DA9B-453D-8E3A-91BBFDF86065}"/>
    <cellStyle name="Walutowy 2 2 5" xfId="19" xr:uid="{C09B8B86-2761-4E88-B5E4-77DB9B32B5BD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E41650"/>
        </patternFill>
      </fill>
    </dxf>
    <dxf>
      <font>
        <b/>
        <i val="0"/>
        <color theme="0"/>
      </font>
      <fill>
        <patternFill>
          <bgColor rgb="FFE416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E41450"/>
        </patternFill>
      </fill>
    </dxf>
    <dxf>
      <font>
        <b val="0"/>
        <i val="0"/>
        <color theme="0"/>
      </font>
      <fill>
        <patternFill>
          <bgColor rgb="FFE41650"/>
        </patternFill>
      </fill>
    </dxf>
    <dxf>
      <font>
        <b val="0"/>
        <i val="0"/>
        <color theme="0"/>
      </font>
      <fill>
        <patternFill>
          <bgColor rgb="FFE41650"/>
        </patternFill>
      </fill>
    </dxf>
    <dxf>
      <font>
        <color theme="0"/>
      </font>
      <fill>
        <patternFill>
          <bgColor rgb="FFE41650"/>
        </patternFill>
      </fill>
    </dxf>
    <dxf>
      <font>
        <color theme="0"/>
      </font>
      <fill>
        <patternFill>
          <bgColor rgb="FFE41650"/>
        </patternFill>
      </fill>
    </dxf>
    <dxf>
      <font>
        <b val="0"/>
        <i val="0"/>
        <color theme="0"/>
      </font>
      <fill>
        <patternFill>
          <bgColor rgb="FFE41650"/>
        </patternFill>
      </fill>
    </dxf>
  </dxfs>
  <tableStyles count="0" defaultTableStyle="TableStyleMedium2" defaultPivotStyle="PivotStyleLight16"/>
  <colors>
    <mruColors>
      <color rgb="FFE41450"/>
      <color rgb="FFFF0066"/>
      <color rgb="FFC6E0B4"/>
      <color rgb="FFE41650"/>
      <color rgb="FF9BA5BC"/>
      <color rgb="FFDDEBF7"/>
      <color rgb="FFFF16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85691</xdr:colOff>
      <xdr:row>1</xdr:row>
      <xdr:rowOff>16032</xdr:rowOff>
    </xdr:from>
    <xdr:to>
      <xdr:col>16</xdr:col>
      <xdr:colOff>1119188</xdr:colOff>
      <xdr:row>3</xdr:row>
      <xdr:rowOff>5798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DAF3467-2267-4F31-BE62-F53712DE862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98" t="13072" r="7843" b="13725"/>
        <a:stretch/>
      </xdr:blipFill>
      <xdr:spPr>
        <a:xfrm>
          <a:off x="14516066" y="158907"/>
          <a:ext cx="1033497" cy="51364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0</xdr:row>
      <xdr:rowOff>104775</xdr:rowOff>
    </xdr:from>
    <xdr:to>
      <xdr:col>4</xdr:col>
      <xdr:colOff>1168394</xdr:colOff>
      <xdr:row>0</xdr:row>
      <xdr:rowOff>637626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F8DAC8A-C772-498E-A990-21E87EDD1DF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98" t="13072" r="7843" b="13725"/>
        <a:stretch/>
      </xdr:blipFill>
      <xdr:spPr>
        <a:xfrm>
          <a:off x="8953500" y="104775"/>
          <a:ext cx="1111244" cy="532851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screennetwork.pl/ekrany/shopping-free-time/cyfrowe-witryny/" TargetMode="External"/><Relationship Id="rId21" Type="http://schemas.openxmlformats.org/officeDocument/2006/relationships/hyperlink" Target="https://screennetwork.pl/ekrany/shopping-free-time/cyfrowe-witryny/" TargetMode="External"/><Relationship Id="rId324" Type="http://schemas.openxmlformats.org/officeDocument/2006/relationships/hyperlink" Target="https://screennetwork.pl/ekrany/shopping-free-time/media-markt/" TargetMode="External"/><Relationship Id="rId531" Type="http://schemas.openxmlformats.org/officeDocument/2006/relationships/hyperlink" Target="https://screennetwork.pl/ekrany/led-city/wolska-centrum/" TargetMode="External"/><Relationship Id="rId170" Type="http://schemas.openxmlformats.org/officeDocument/2006/relationships/hyperlink" Target="https://screennetwork.pl/ekrany/shopping-free-time/cyfrowe-witryny/" TargetMode="External"/><Relationship Id="rId268" Type="http://schemas.openxmlformats.org/officeDocument/2006/relationships/hyperlink" Target="https://screennetwork.pl/ekrany/shopping-free-time/media-markt/" TargetMode="External"/><Relationship Id="rId475" Type="http://schemas.openxmlformats.org/officeDocument/2006/relationships/hyperlink" Target="http://led.screennetwork.pl/LOK1853" TargetMode="External"/><Relationship Id="rId32" Type="http://schemas.openxmlformats.org/officeDocument/2006/relationships/hyperlink" Target="https://screennetwork.pl/ekrany/shopping-free-time/cyfrowe-witryny/" TargetMode="External"/><Relationship Id="rId128" Type="http://schemas.openxmlformats.org/officeDocument/2006/relationships/hyperlink" Target="https://screennetwork.pl/ekrany/shopping-free-time/cyfrowe-witryny/" TargetMode="External"/><Relationship Id="rId335" Type="http://schemas.openxmlformats.org/officeDocument/2006/relationships/hyperlink" Target="https://screennetwork.pl/ekrany/shopping-free-time/media-markt/" TargetMode="External"/><Relationship Id="rId542" Type="http://schemas.openxmlformats.org/officeDocument/2006/relationships/hyperlink" Target="https://screennetwork.pl/ekrany/super-screen/plac-unii-warszawa/" TargetMode="External"/><Relationship Id="rId181" Type="http://schemas.openxmlformats.org/officeDocument/2006/relationships/hyperlink" Target="https://screennetwork.pl/ekrany/shopping-free-time/cyfrowe-witryny/" TargetMode="External"/><Relationship Id="rId402" Type="http://schemas.openxmlformats.org/officeDocument/2006/relationships/hyperlink" Target="https://screennetwork.pl/ekrany/shopping-free-time/media-markt/" TargetMode="External"/><Relationship Id="rId279" Type="http://schemas.openxmlformats.org/officeDocument/2006/relationships/hyperlink" Target="https://screennetwork.pl/ekrany/shopping-free-time/salony-prasowe/" TargetMode="External"/><Relationship Id="rId486" Type="http://schemas.openxmlformats.org/officeDocument/2006/relationships/hyperlink" Target="http://led.screennetwork.pl/LOK1823" TargetMode="External"/><Relationship Id="rId43" Type="http://schemas.openxmlformats.org/officeDocument/2006/relationships/hyperlink" Target="https://screennetwork.pl/ekrany/shopping-free-time/cyfrowe-witryny/" TargetMode="External"/><Relationship Id="rId139" Type="http://schemas.openxmlformats.org/officeDocument/2006/relationships/hyperlink" Target="https://screennetwork.pl/ekrany/shopping-free-time/cyfrowe-witryny/" TargetMode="External"/><Relationship Id="rId346" Type="http://schemas.openxmlformats.org/officeDocument/2006/relationships/hyperlink" Target="https://screennetwork.pl/ekrany/shopping-free-time/media-markt/" TargetMode="External"/><Relationship Id="rId192" Type="http://schemas.openxmlformats.org/officeDocument/2006/relationships/hyperlink" Target="https://screennetwork.pl/ekrany/shopping-free-time/cyfrowe-witryny/" TargetMode="External"/><Relationship Id="rId206" Type="http://schemas.openxmlformats.org/officeDocument/2006/relationships/hyperlink" Target="https://screennetwork.pl/ekrany/shopping-free-time/cyfrowe-witryny/" TargetMode="External"/><Relationship Id="rId413" Type="http://schemas.openxmlformats.org/officeDocument/2006/relationships/hyperlink" Target="https://screennetwork.pl/ekrany/city-screen/warszawa-al-wilanowska-115/" TargetMode="External"/><Relationship Id="rId497" Type="http://schemas.openxmlformats.org/officeDocument/2006/relationships/hyperlink" Target="http://led.screennetwork.pl/LOK2735" TargetMode="External"/><Relationship Id="rId12" Type="http://schemas.openxmlformats.org/officeDocument/2006/relationships/hyperlink" Target="https://screennetwork.pl/ekrany/shopping-free-time/cyfrowe-witryny/" TargetMode="External"/><Relationship Id="rId108" Type="http://schemas.openxmlformats.org/officeDocument/2006/relationships/hyperlink" Target="https://screennetwork.pl/ekrany/shopping-free-time/cyfrowe-witryny/" TargetMode="External"/><Relationship Id="rId315" Type="http://schemas.openxmlformats.org/officeDocument/2006/relationships/hyperlink" Target="https://screennetwork.pl/ekrany/shopping-free-time/media-markt/" TargetMode="External"/><Relationship Id="rId357" Type="http://schemas.openxmlformats.org/officeDocument/2006/relationships/hyperlink" Target="https://screennetwork.pl/ekrany/shopping-free-time/media-markt/" TargetMode="External"/><Relationship Id="rId522" Type="http://schemas.openxmlformats.org/officeDocument/2006/relationships/hyperlink" Target="https://screennetwork.pl/ekrany/on-the-go/kasy-biletowe-pkp-ic/" TargetMode="External"/><Relationship Id="rId54" Type="http://schemas.openxmlformats.org/officeDocument/2006/relationships/hyperlink" Target="https://screennetwork.pl/ekrany/shopping-free-time/cyfrowe-witryny/" TargetMode="External"/><Relationship Id="rId96" Type="http://schemas.openxmlformats.org/officeDocument/2006/relationships/hyperlink" Target="http://led.screennetwork.pl/LOK3025" TargetMode="External"/><Relationship Id="rId161" Type="http://schemas.openxmlformats.org/officeDocument/2006/relationships/hyperlink" Target="https://screennetwork.pl/ekrany/shopping-free-time/cyfrowe-witryny/" TargetMode="External"/><Relationship Id="rId217" Type="http://schemas.openxmlformats.org/officeDocument/2006/relationships/hyperlink" Target="http://led.screennetwork.pl/LOK2857" TargetMode="External"/><Relationship Id="rId399" Type="http://schemas.openxmlformats.org/officeDocument/2006/relationships/hyperlink" Target="https://screennetwork.pl/ekrany/shopping-free-time/media-markt/" TargetMode="External"/><Relationship Id="rId259" Type="http://schemas.openxmlformats.org/officeDocument/2006/relationships/hyperlink" Target="https://screennetwork.pl/ekrany/shopping-free-time/kluby-fitness-cityfit/" TargetMode="External"/><Relationship Id="rId424" Type="http://schemas.openxmlformats.org/officeDocument/2006/relationships/hyperlink" Target="https://screennetwork.pl/ekrany/on-the-go/digital-clp-dworzec-warszawa-centralna/" TargetMode="External"/><Relationship Id="rId466" Type="http://schemas.openxmlformats.org/officeDocument/2006/relationships/hyperlink" Target="http://led.screennetwork.pl/LOK1863" TargetMode="External"/><Relationship Id="rId23" Type="http://schemas.openxmlformats.org/officeDocument/2006/relationships/hyperlink" Target="https://screennetwork.pl/ekrany/shopping-free-time/cyfrowe-witryny/" TargetMode="External"/><Relationship Id="rId119" Type="http://schemas.openxmlformats.org/officeDocument/2006/relationships/hyperlink" Target="https://screennetwork.pl/ekrany/shopping-free-time/cyfrowe-witryny/" TargetMode="External"/><Relationship Id="rId270" Type="http://schemas.openxmlformats.org/officeDocument/2006/relationships/hyperlink" Target="https://screennetwork.pl/ekrany/shopping-free-time/salony-prasowe/" TargetMode="External"/><Relationship Id="rId326" Type="http://schemas.openxmlformats.org/officeDocument/2006/relationships/hyperlink" Target="https://screennetwork.pl/ekrany/shopping-free-time/media-markt/" TargetMode="External"/><Relationship Id="rId533" Type="http://schemas.openxmlformats.org/officeDocument/2006/relationships/hyperlink" Target="https://screennetwork.pl/ekrany/led-city/warszawa-kasprzaka/" TargetMode="External"/><Relationship Id="rId65" Type="http://schemas.openxmlformats.org/officeDocument/2006/relationships/hyperlink" Target="https://screennetwork.pl/ekrany/shopping-free-time/cyfrowe-witryny/" TargetMode="External"/><Relationship Id="rId130" Type="http://schemas.openxmlformats.org/officeDocument/2006/relationships/hyperlink" Target="https://screennetwork.pl/ekrany/shopping-free-time/cyfrowe-witryny/" TargetMode="External"/><Relationship Id="rId368" Type="http://schemas.openxmlformats.org/officeDocument/2006/relationships/hyperlink" Target="https://screennetwork.pl/ekrany/shopping-free-time/salony-prasowe/" TargetMode="External"/><Relationship Id="rId172" Type="http://schemas.openxmlformats.org/officeDocument/2006/relationships/hyperlink" Target="https://screennetwork.pl/ekrany/shopping-free-time/cyfrowe-witryny/" TargetMode="External"/><Relationship Id="rId228" Type="http://schemas.openxmlformats.org/officeDocument/2006/relationships/hyperlink" Target="http://led.screennetwork.pl/LOK2846" TargetMode="External"/><Relationship Id="rId435" Type="http://schemas.openxmlformats.org/officeDocument/2006/relationships/hyperlink" Target="https://screennetwork.pl/ekrany/led-city/warszawa-al-jerozolimskie-krucza/" TargetMode="External"/><Relationship Id="rId477" Type="http://schemas.openxmlformats.org/officeDocument/2006/relationships/hyperlink" Target="http://led.screennetwork.pl/LOK1849" TargetMode="External"/><Relationship Id="rId281" Type="http://schemas.openxmlformats.org/officeDocument/2006/relationships/hyperlink" Target="https://screennetwork.pl/ekrany/shopping-free-time/salony-prasowe/" TargetMode="External"/><Relationship Id="rId337" Type="http://schemas.openxmlformats.org/officeDocument/2006/relationships/hyperlink" Target="https://screennetwork.pl/ekrany/shopping-free-time/media-markt/" TargetMode="External"/><Relationship Id="rId502" Type="http://schemas.openxmlformats.org/officeDocument/2006/relationships/hyperlink" Target="https://screennetwork.pl/ekrany/on-the-go/kasy-biletowe-pkp-ic/" TargetMode="External"/><Relationship Id="rId34" Type="http://schemas.openxmlformats.org/officeDocument/2006/relationships/hyperlink" Target="https://screennetwork.pl/ekrany/shopping-free-time/cyfrowe-witryny/" TargetMode="External"/><Relationship Id="rId76" Type="http://schemas.openxmlformats.org/officeDocument/2006/relationships/hyperlink" Target="https://screennetwork.pl/ekrany/shopping-free-time/cyfrowe-witryny/" TargetMode="External"/><Relationship Id="rId141" Type="http://schemas.openxmlformats.org/officeDocument/2006/relationships/hyperlink" Target="https://screennetwork.pl/ekrany/shopping-free-time/cyfrowe-witryny/" TargetMode="External"/><Relationship Id="rId379" Type="http://schemas.openxmlformats.org/officeDocument/2006/relationships/hyperlink" Target="https://screennetwork.pl/ekrany/shopping-free-time/salony-prasowe/" TargetMode="External"/><Relationship Id="rId544" Type="http://schemas.openxmlformats.org/officeDocument/2006/relationships/hyperlink" Target="https://screennetwork.pl/ekrany/led-city/warszawa-plaskowickiej-kier-pulawska/" TargetMode="External"/><Relationship Id="rId7" Type="http://schemas.openxmlformats.org/officeDocument/2006/relationships/hyperlink" Target="https://screennetwork.pl/ekrany/shopping-free-time/cyfrowe-witryny/" TargetMode="External"/><Relationship Id="rId183" Type="http://schemas.openxmlformats.org/officeDocument/2006/relationships/hyperlink" Target="https://screennetwork.pl/ekrany/shopping-free-time/cyfrowe-witryny/" TargetMode="External"/><Relationship Id="rId239" Type="http://schemas.openxmlformats.org/officeDocument/2006/relationships/hyperlink" Target="https://screennetwork.pl/ekrany/shopping-free-time/salony-prasowe/" TargetMode="External"/><Relationship Id="rId390" Type="http://schemas.openxmlformats.org/officeDocument/2006/relationships/hyperlink" Target="https://screennetwork.pl/ekrany/shopping-free-time/media-markt/" TargetMode="External"/><Relationship Id="rId404" Type="http://schemas.openxmlformats.org/officeDocument/2006/relationships/hyperlink" Target="https://screennetwork.pl/ekrany/shopping-free-time/media-markt/" TargetMode="External"/><Relationship Id="rId446" Type="http://schemas.openxmlformats.org/officeDocument/2006/relationships/hyperlink" Target="https://screennetwork.pl/ekrany/led-city/warszawa-raclawicka/" TargetMode="External"/><Relationship Id="rId250" Type="http://schemas.openxmlformats.org/officeDocument/2006/relationships/hyperlink" Target="https://screennetwork.pl/ekrany/shopping-free-time/kluby-fitness-cityfit/" TargetMode="External"/><Relationship Id="rId292" Type="http://schemas.openxmlformats.org/officeDocument/2006/relationships/hyperlink" Target="https://screennetwork.pl/ekrany/shopping-free-time/salony-prasowe/" TargetMode="External"/><Relationship Id="rId306" Type="http://schemas.openxmlformats.org/officeDocument/2006/relationships/hyperlink" Target="https://screennetwork.pl/ekrany/shopping-free-time/salony-prasowe/" TargetMode="External"/><Relationship Id="rId488" Type="http://schemas.openxmlformats.org/officeDocument/2006/relationships/hyperlink" Target="http://led.screennetwork.pl/LOK1812" TargetMode="External"/><Relationship Id="rId45" Type="http://schemas.openxmlformats.org/officeDocument/2006/relationships/hyperlink" Target="https://screennetwork.pl/ekrany/shopping-free-time/cyfrowe-witryny/" TargetMode="External"/><Relationship Id="rId87" Type="http://schemas.openxmlformats.org/officeDocument/2006/relationships/hyperlink" Target="http://led.screennetwork.pl/LOK3035" TargetMode="External"/><Relationship Id="rId110" Type="http://schemas.openxmlformats.org/officeDocument/2006/relationships/hyperlink" Target="https://screennetwork.pl/ekrany/shopping-free-time/cyfrowe-witryny/" TargetMode="External"/><Relationship Id="rId348" Type="http://schemas.openxmlformats.org/officeDocument/2006/relationships/hyperlink" Target="https://screennetwork.pl/ekrany/shopping-free-time/media-markt/" TargetMode="External"/><Relationship Id="rId513" Type="http://schemas.openxmlformats.org/officeDocument/2006/relationships/hyperlink" Target="https://screennetwork.pl/ekrany/on-the-go/kasy-biletowe-pkp-ic/" TargetMode="External"/><Relationship Id="rId152" Type="http://schemas.openxmlformats.org/officeDocument/2006/relationships/hyperlink" Target="https://screennetwork.pl/ekrany/shopping-free-time/cyfrowe-witryny/" TargetMode="External"/><Relationship Id="rId194" Type="http://schemas.openxmlformats.org/officeDocument/2006/relationships/hyperlink" Target="https://screennetwork.pl/ekrany/shopping-free-time/cyfrowe-witryny/" TargetMode="External"/><Relationship Id="rId208" Type="http://schemas.openxmlformats.org/officeDocument/2006/relationships/hyperlink" Target="https://screennetwork.pl/ekrany/shopping-free-time/cyfrowe-witryny/" TargetMode="External"/><Relationship Id="rId415" Type="http://schemas.openxmlformats.org/officeDocument/2006/relationships/hyperlink" Target="https://screennetwork.pl/ekrany/city-screen/warszawa-al-niepodleglosci-batorego/" TargetMode="External"/><Relationship Id="rId457" Type="http://schemas.openxmlformats.org/officeDocument/2006/relationships/hyperlink" Target="http://led.screennetwork.pl/LOK1910" TargetMode="External"/><Relationship Id="rId261" Type="http://schemas.openxmlformats.org/officeDocument/2006/relationships/hyperlink" Target="https://screennetwork.pl/ekrany/shopping-free-time/kluby-fitness-cityfit/" TargetMode="External"/><Relationship Id="rId499" Type="http://schemas.openxmlformats.org/officeDocument/2006/relationships/hyperlink" Target="https://screennetwork.pl/ekrany/on-the-go/salony-prasowe/" TargetMode="External"/><Relationship Id="rId14" Type="http://schemas.openxmlformats.org/officeDocument/2006/relationships/hyperlink" Target="https://screennetwork.pl/ekrany/shopping-free-time/cyfrowe-witryny/" TargetMode="External"/><Relationship Id="rId56" Type="http://schemas.openxmlformats.org/officeDocument/2006/relationships/hyperlink" Target="https://screennetwork.pl/ekrany/shopping-free-time/cyfrowe-witryny/" TargetMode="External"/><Relationship Id="rId317" Type="http://schemas.openxmlformats.org/officeDocument/2006/relationships/hyperlink" Target="https://screennetwork.pl/ekrany/shopping-free-time/salony-prasowe/" TargetMode="External"/><Relationship Id="rId359" Type="http://schemas.openxmlformats.org/officeDocument/2006/relationships/hyperlink" Target="https://screennetwork.pl/ekrany/shopping-free-time/media-markt/" TargetMode="External"/><Relationship Id="rId524" Type="http://schemas.openxmlformats.org/officeDocument/2006/relationships/hyperlink" Target="https://screennetwork.pl/ekrany/super-screen/manufaktura-lodz/" TargetMode="External"/><Relationship Id="rId98" Type="http://schemas.openxmlformats.org/officeDocument/2006/relationships/hyperlink" Target="http://led.screennetwork.pl/LOK3023" TargetMode="External"/><Relationship Id="rId121" Type="http://schemas.openxmlformats.org/officeDocument/2006/relationships/hyperlink" Target="https://screennetwork.pl/ekrany/shopping-free-time/cyfrowe-witryny/" TargetMode="External"/><Relationship Id="rId163" Type="http://schemas.openxmlformats.org/officeDocument/2006/relationships/hyperlink" Target="https://screennetwork.pl/ekrany/shopping-free-time/cyfrowe-witryny/" TargetMode="External"/><Relationship Id="rId219" Type="http://schemas.openxmlformats.org/officeDocument/2006/relationships/hyperlink" Target="http://led.screennetwork.pl/LOK2855" TargetMode="External"/><Relationship Id="rId370" Type="http://schemas.openxmlformats.org/officeDocument/2006/relationships/hyperlink" Target="https://screennetwork.pl/ekrany/shopping-free-time/salony-prasowe/" TargetMode="External"/><Relationship Id="rId426" Type="http://schemas.openxmlformats.org/officeDocument/2006/relationships/hyperlink" Target="https://screennetwork.pl/ekrany/on-the-go/dworzec-warszawa-wschodnia/" TargetMode="External"/><Relationship Id="rId230" Type="http://schemas.openxmlformats.org/officeDocument/2006/relationships/hyperlink" Target="https://screennetwork.pl/ekrany/shopping-free-time/cyfrowe-witryny/" TargetMode="External"/><Relationship Id="rId468" Type="http://schemas.openxmlformats.org/officeDocument/2006/relationships/hyperlink" Target="http://led.screennetwork.pl/LOK1860" TargetMode="External"/><Relationship Id="rId25" Type="http://schemas.openxmlformats.org/officeDocument/2006/relationships/hyperlink" Target="https://screennetwork.pl/ekrany/shopping-free-time/cyfrowe-witryny/" TargetMode="External"/><Relationship Id="rId67" Type="http://schemas.openxmlformats.org/officeDocument/2006/relationships/hyperlink" Target="https://screennetwork.pl/ekrany/shopping-free-time/cyfrowe-witryny/" TargetMode="External"/><Relationship Id="rId272" Type="http://schemas.openxmlformats.org/officeDocument/2006/relationships/hyperlink" Target="https://screennetwork.pl/ekrany/shopping-free-time/media-markt/" TargetMode="External"/><Relationship Id="rId328" Type="http://schemas.openxmlformats.org/officeDocument/2006/relationships/hyperlink" Target="https://screennetwork.pl/ekrany/shopping-free-time/media-markt/" TargetMode="External"/><Relationship Id="rId535" Type="http://schemas.openxmlformats.org/officeDocument/2006/relationships/hyperlink" Target="https://screennetwork.pl/ekrany/super-screen/dworzec-warszawa-wschodnia/" TargetMode="External"/><Relationship Id="rId132" Type="http://schemas.openxmlformats.org/officeDocument/2006/relationships/hyperlink" Target="https://screennetwork.pl/ekrany/shopping-free-time/cyfrowe-witryny/" TargetMode="External"/><Relationship Id="rId174" Type="http://schemas.openxmlformats.org/officeDocument/2006/relationships/hyperlink" Target="https://screennetwork.pl/ekrany/shopping-free-time/cyfrowe-witryny/" TargetMode="External"/><Relationship Id="rId381" Type="http://schemas.openxmlformats.org/officeDocument/2006/relationships/hyperlink" Target="https://screennetwork.pl/ekrany/shopping-free-time/salony-prasowe/" TargetMode="External"/><Relationship Id="rId241" Type="http://schemas.openxmlformats.org/officeDocument/2006/relationships/hyperlink" Target="https://screennetwork.pl/ekrany/shopping-free-time/kluby-fitness-cityfit/" TargetMode="External"/><Relationship Id="rId437" Type="http://schemas.openxmlformats.org/officeDocument/2006/relationships/hyperlink" Target="https://screennetwork.pl/ekrany/led-city/warszawa-jagiellonska-kier-centrum/" TargetMode="External"/><Relationship Id="rId479" Type="http://schemas.openxmlformats.org/officeDocument/2006/relationships/hyperlink" Target="http://led.screennetwork.pl/LOK1845" TargetMode="External"/><Relationship Id="rId36" Type="http://schemas.openxmlformats.org/officeDocument/2006/relationships/hyperlink" Target="https://screennetwork.pl/ekrany/shopping-free-time/cyfrowe-witryny/" TargetMode="External"/><Relationship Id="rId283" Type="http://schemas.openxmlformats.org/officeDocument/2006/relationships/hyperlink" Target="https://screennetwork.pl/ekrany/shopping-free-time/salony-prasowe/" TargetMode="External"/><Relationship Id="rId339" Type="http://schemas.openxmlformats.org/officeDocument/2006/relationships/hyperlink" Target="https://screennetwork.pl/ekrany/shopping-free-time/media-markt/" TargetMode="External"/><Relationship Id="rId490" Type="http://schemas.openxmlformats.org/officeDocument/2006/relationships/hyperlink" Target="http://led.screennetwork.pl/LOK1754" TargetMode="External"/><Relationship Id="rId504" Type="http://schemas.openxmlformats.org/officeDocument/2006/relationships/hyperlink" Target="http://led.screennetwork.pl/LOK1032" TargetMode="External"/><Relationship Id="rId546" Type="http://schemas.openxmlformats.org/officeDocument/2006/relationships/hyperlink" Target="https://screennetwork.pl/ekrany/led-city/warszawa-pulawska-piaseczno/" TargetMode="External"/><Relationship Id="rId78" Type="http://schemas.openxmlformats.org/officeDocument/2006/relationships/hyperlink" Target="https://screennetwork.pl/ekrany/shopping-free-time/cyfrowe-witryny/" TargetMode="External"/><Relationship Id="rId101" Type="http://schemas.openxmlformats.org/officeDocument/2006/relationships/hyperlink" Target="http://led.screennetwork.pl/LOK3018" TargetMode="External"/><Relationship Id="rId143" Type="http://schemas.openxmlformats.org/officeDocument/2006/relationships/hyperlink" Target="https://screennetwork.pl/ekrany/shopping-free-time/cyfrowe-witryny/" TargetMode="External"/><Relationship Id="rId185" Type="http://schemas.openxmlformats.org/officeDocument/2006/relationships/hyperlink" Target="https://screennetwork.pl/ekrany/shopping-free-time/cyfrowe-witryny/" TargetMode="External"/><Relationship Id="rId350" Type="http://schemas.openxmlformats.org/officeDocument/2006/relationships/hyperlink" Target="https://screennetwork.pl/ekrany/shopping-free-time/media-markt/" TargetMode="External"/><Relationship Id="rId406" Type="http://schemas.openxmlformats.org/officeDocument/2006/relationships/hyperlink" Target="https://screennetwork.pl/ekrany/on-the-go/kasy-biletowe-pkp-ic/" TargetMode="External"/><Relationship Id="rId9" Type="http://schemas.openxmlformats.org/officeDocument/2006/relationships/hyperlink" Target="https://screennetwork.pl/ekrany/shopping-free-time/cyfrowe-witryny/" TargetMode="External"/><Relationship Id="rId210" Type="http://schemas.openxmlformats.org/officeDocument/2006/relationships/hyperlink" Target="http://led.screennetwork.pl/LOK2864" TargetMode="External"/><Relationship Id="rId392" Type="http://schemas.openxmlformats.org/officeDocument/2006/relationships/hyperlink" Target="https://screennetwork.pl/ekrany/shopping-free-time/media-markt/" TargetMode="External"/><Relationship Id="rId448" Type="http://schemas.openxmlformats.org/officeDocument/2006/relationships/hyperlink" Target="https://screennetwork.pl/ekrany/on-the-go/salony-prasowe/" TargetMode="External"/><Relationship Id="rId252" Type="http://schemas.openxmlformats.org/officeDocument/2006/relationships/hyperlink" Target="https://screennetwork.pl/ekrany/shopping-free-time/kluby-fitness-cityfit/" TargetMode="External"/><Relationship Id="rId294" Type="http://schemas.openxmlformats.org/officeDocument/2006/relationships/hyperlink" Target="https://screennetwork.pl/ekrany/shopping-free-time/salony-prasowe/" TargetMode="External"/><Relationship Id="rId308" Type="http://schemas.openxmlformats.org/officeDocument/2006/relationships/hyperlink" Target="https://screennetwork.pl/ekrany/shopping-free-time/media-markt/" TargetMode="External"/><Relationship Id="rId515" Type="http://schemas.openxmlformats.org/officeDocument/2006/relationships/hyperlink" Target="https://screennetwork.pl/ekrany/on-the-go/kasy-biletowe-pkp-ic/" TargetMode="External"/><Relationship Id="rId47" Type="http://schemas.openxmlformats.org/officeDocument/2006/relationships/hyperlink" Target="https://screennetwork.pl/ekrany/shopping-free-time/cyfrowe-witryny/" TargetMode="External"/><Relationship Id="rId89" Type="http://schemas.openxmlformats.org/officeDocument/2006/relationships/hyperlink" Target="http://led.screennetwork.pl/LOK3033" TargetMode="External"/><Relationship Id="rId112" Type="http://schemas.openxmlformats.org/officeDocument/2006/relationships/hyperlink" Target="https://screennetwork.pl/ekrany/shopping-free-time/cyfrowe-witryny/" TargetMode="External"/><Relationship Id="rId154" Type="http://schemas.openxmlformats.org/officeDocument/2006/relationships/hyperlink" Target="https://screennetwork.pl/ekrany/shopping-free-time/cyfrowe-witryny/" TargetMode="External"/><Relationship Id="rId361" Type="http://schemas.openxmlformats.org/officeDocument/2006/relationships/hyperlink" Target="https://screennetwork.pl/ekrany/shopping-free-time/media-markt/" TargetMode="External"/><Relationship Id="rId196" Type="http://schemas.openxmlformats.org/officeDocument/2006/relationships/hyperlink" Target="https://screennetwork.pl/ekrany/shopping-free-time/cyfrowe-witryny/" TargetMode="External"/><Relationship Id="rId417" Type="http://schemas.openxmlformats.org/officeDocument/2006/relationships/hyperlink" Target="https://screennetwork.pl/ekrany/city-screen/warszawa-wal-miedzeszynski/" TargetMode="External"/><Relationship Id="rId459" Type="http://schemas.openxmlformats.org/officeDocument/2006/relationships/hyperlink" Target="http://led.screennetwork.pl/LOK1900" TargetMode="External"/><Relationship Id="rId16" Type="http://schemas.openxmlformats.org/officeDocument/2006/relationships/hyperlink" Target="https://screennetwork.pl/ekrany/shopping-free-time/cyfrowe-witryny/" TargetMode="External"/><Relationship Id="rId221" Type="http://schemas.openxmlformats.org/officeDocument/2006/relationships/hyperlink" Target="http://led.screennetwork.pl/LOK2853" TargetMode="External"/><Relationship Id="rId263" Type="http://schemas.openxmlformats.org/officeDocument/2006/relationships/hyperlink" Target="https://screennetwork.pl/ekrany/shopping-free-time/media-markt/" TargetMode="External"/><Relationship Id="rId319" Type="http://schemas.openxmlformats.org/officeDocument/2006/relationships/hyperlink" Target="https://screennetwork.pl/ekrany/shopping-free-time/media-markt/" TargetMode="External"/><Relationship Id="rId470" Type="http://schemas.openxmlformats.org/officeDocument/2006/relationships/hyperlink" Target="http://led.screennetwork.pl/LOK1858" TargetMode="External"/><Relationship Id="rId526" Type="http://schemas.openxmlformats.org/officeDocument/2006/relationships/hyperlink" Target="https://screennetwork.pl/ekrany/super-screen/hanza-tower-szczecin/" TargetMode="External"/><Relationship Id="rId58" Type="http://schemas.openxmlformats.org/officeDocument/2006/relationships/hyperlink" Target="https://screennetwork.pl/ekrany/shopping-free-time/cyfrowe-witryny/" TargetMode="External"/><Relationship Id="rId123" Type="http://schemas.openxmlformats.org/officeDocument/2006/relationships/hyperlink" Target="https://screennetwork.pl/ekrany/shopping-free-time/cyfrowe-witryny/" TargetMode="External"/><Relationship Id="rId330" Type="http://schemas.openxmlformats.org/officeDocument/2006/relationships/hyperlink" Target="https://screennetwork.pl/ekrany/shopping-free-time/media-markt/" TargetMode="External"/><Relationship Id="rId165" Type="http://schemas.openxmlformats.org/officeDocument/2006/relationships/hyperlink" Target="https://screennetwork.pl/ekrany/shopping-free-time/cyfrowe-witryny/" TargetMode="External"/><Relationship Id="rId372" Type="http://schemas.openxmlformats.org/officeDocument/2006/relationships/hyperlink" Target="https://screennetwork.pl/ekrany/shopping-free-time/salony-prasowe/" TargetMode="External"/><Relationship Id="rId428" Type="http://schemas.openxmlformats.org/officeDocument/2006/relationships/hyperlink" Target="https://screennetwork.pl/ekrany/led-city/warszawa-wilanowska-kier-wilanow/" TargetMode="External"/><Relationship Id="rId232" Type="http://schemas.openxmlformats.org/officeDocument/2006/relationships/hyperlink" Target="https://screennetwork.pl/ekrany/shopping-free-time/cyfrowe-witryny/" TargetMode="External"/><Relationship Id="rId274" Type="http://schemas.openxmlformats.org/officeDocument/2006/relationships/hyperlink" Target="https://screennetwork.pl/ekrany/shopping-free-time/salony-prasowe/" TargetMode="External"/><Relationship Id="rId481" Type="http://schemas.openxmlformats.org/officeDocument/2006/relationships/hyperlink" Target="http://led.screennetwork.pl/LOK1833" TargetMode="External"/><Relationship Id="rId27" Type="http://schemas.openxmlformats.org/officeDocument/2006/relationships/hyperlink" Target="https://screennetwork.pl/ekrany/shopping-free-time/cyfrowe-witryny/" TargetMode="External"/><Relationship Id="rId69" Type="http://schemas.openxmlformats.org/officeDocument/2006/relationships/hyperlink" Target="https://screennetwork.pl/ekrany/shopping-free-time/cyfrowe-witryny/" TargetMode="External"/><Relationship Id="rId134" Type="http://schemas.openxmlformats.org/officeDocument/2006/relationships/hyperlink" Target="https://screennetwork.pl/ekrany/shopping-free-time/cyfrowe-witryny/" TargetMode="External"/><Relationship Id="rId537" Type="http://schemas.openxmlformats.org/officeDocument/2006/relationships/hyperlink" Target="https://screennetwork.pl/ekrany/led-city/warszawa-marsa/" TargetMode="External"/><Relationship Id="rId80" Type="http://schemas.openxmlformats.org/officeDocument/2006/relationships/hyperlink" Target="https://screennetwork.pl/ekrany/shopping-free-time/cyfrowe-witryny/" TargetMode="External"/><Relationship Id="rId176" Type="http://schemas.openxmlformats.org/officeDocument/2006/relationships/hyperlink" Target="https://screennetwork.pl/ekrany/shopping-free-time/cyfrowe-witryny/" TargetMode="External"/><Relationship Id="rId341" Type="http://schemas.openxmlformats.org/officeDocument/2006/relationships/hyperlink" Target="https://screennetwork.pl/ekrany/shopping-free-time/media-markt/" TargetMode="External"/><Relationship Id="rId383" Type="http://schemas.openxmlformats.org/officeDocument/2006/relationships/hyperlink" Target="https://screennetwork.pl/ekrany/shopping-free-time/salony-prasowe/" TargetMode="External"/><Relationship Id="rId439" Type="http://schemas.openxmlformats.org/officeDocument/2006/relationships/hyperlink" Target="http://led.screennetwork.pl/LOK2468" TargetMode="External"/><Relationship Id="rId201" Type="http://schemas.openxmlformats.org/officeDocument/2006/relationships/hyperlink" Target="https://screennetwork.pl/ekrany/shopping-free-time/cyfrowe-witryny/" TargetMode="External"/><Relationship Id="rId243" Type="http://schemas.openxmlformats.org/officeDocument/2006/relationships/hyperlink" Target="https://screennetwork.pl/ekrany/shopping-free-time/kluby-fitness-cityfit/" TargetMode="External"/><Relationship Id="rId285" Type="http://schemas.openxmlformats.org/officeDocument/2006/relationships/hyperlink" Target="https://screennetwork.pl/ekrany/shopping-free-time/media-markt/" TargetMode="External"/><Relationship Id="rId450" Type="http://schemas.openxmlformats.org/officeDocument/2006/relationships/hyperlink" Target="https://screennetwork.pl/ekrany/led-city/warszawa-lopuszanska/" TargetMode="External"/><Relationship Id="rId506" Type="http://schemas.openxmlformats.org/officeDocument/2006/relationships/hyperlink" Target="https://screennetwork.pl/ekrany/on-the-go/salony-prasowe/" TargetMode="External"/><Relationship Id="rId38" Type="http://schemas.openxmlformats.org/officeDocument/2006/relationships/hyperlink" Target="https://screennetwork.pl/ekrany/shopping-free-time/cyfrowe-witryny/" TargetMode="External"/><Relationship Id="rId103" Type="http://schemas.openxmlformats.org/officeDocument/2006/relationships/hyperlink" Target="http://led.screennetwork.pl/LOK3016" TargetMode="External"/><Relationship Id="rId310" Type="http://schemas.openxmlformats.org/officeDocument/2006/relationships/hyperlink" Target="https://screennetwork.pl/ekrany/shopping-free-time/media-markt/" TargetMode="External"/><Relationship Id="rId492" Type="http://schemas.openxmlformats.org/officeDocument/2006/relationships/hyperlink" Target="https://screennetwork.pl/ekrany/on-the-go/salony-prasowe/" TargetMode="External"/><Relationship Id="rId548" Type="http://schemas.openxmlformats.org/officeDocument/2006/relationships/hyperlink" Target="https://screennetwork.pl/ekrany/shopping-free-time/poczta-polska/" TargetMode="External"/><Relationship Id="rId91" Type="http://schemas.openxmlformats.org/officeDocument/2006/relationships/hyperlink" Target="http://led.screennetwork.pl/LOK3031" TargetMode="External"/><Relationship Id="rId145" Type="http://schemas.openxmlformats.org/officeDocument/2006/relationships/hyperlink" Target="https://screennetwork.pl/ekrany/shopping-free-time/cyfrowe-witryny/" TargetMode="External"/><Relationship Id="rId187" Type="http://schemas.openxmlformats.org/officeDocument/2006/relationships/hyperlink" Target="https://screennetwork.pl/ekrany/shopping-free-time/cyfrowe-witryny/" TargetMode="External"/><Relationship Id="rId352" Type="http://schemas.openxmlformats.org/officeDocument/2006/relationships/hyperlink" Target="https://screennetwork.pl/ekrany/shopping-free-time/media-markt/" TargetMode="External"/><Relationship Id="rId394" Type="http://schemas.openxmlformats.org/officeDocument/2006/relationships/hyperlink" Target="https://screennetwork.pl/ekrany/shopping-free-time/media-markt/" TargetMode="External"/><Relationship Id="rId408" Type="http://schemas.openxmlformats.org/officeDocument/2006/relationships/hyperlink" Target="https://screennetwork.pl/ekrany/on-the-go/kasy-biletowe-pkp-ic/" TargetMode="External"/><Relationship Id="rId212" Type="http://schemas.openxmlformats.org/officeDocument/2006/relationships/hyperlink" Target="http://led.screennetwork.pl/LOK2862" TargetMode="External"/><Relationship Id="rId254" Type="http://schemas.openxmlformats.org/officeDocument/2006/relationships/hyperlink" Target="https://screennetwork.pl/ekrany/shopping-free-time/kluby-fitness-cityfit/" TargetMode="External"/><Relationship Id="rId49" Type="http://schemas.openxmlformats.org/officeDocument/2006/relationships/hyperlink" Target="https://screennetwork.pl/ekrany/shopping-free-time/cyfrowe-witryny/" TargetMode="External"/><Relationship Id="rId114" Type="http://schemas.openxmlformats.org/officeDocument/2006/relationships/hyperlink" Target="https://screennetwork.pl/ekrany/shopping-free-time/cyfrowe-witryny/" TargetMode="External"/><Relationship Id="rId296" Type="http://schemas.openxmlformats.org/officeDocument/2006/relationships/hyperlink" Target="https://screennetwork.pl/ekrany/shopping-free-time/salony-prasowe/" TargetMode="External"/><Relationship Id="rId461" Type="http://schemas.openxmlformats.org/officeDocument/2006/relationships/hyperlink" Target="http://led.screennetwork.pl/LOK1884" TargetMode="External"/><Relationship Id="rId517" Type="http://schemas.openxmlformats.org/officeDocument/2006/relationships/hyperlink" Target="https://screennetwork.pl/ekrany/on-the-go/kasy-biletowe-pkp-ic/" TargetMode="External"/><Relationship Id="rId60" Type="http://schemas.openxmlformats.org/officeDocument/2006/relationships/hyperlink" Target="https://screennetwork.pl/ekrany/shopping-free-time/cyfrowe-witryny/" TargetMode="External"/><Relationship Id="rId156" Type="http://schemas.openxmlformats.org/officeDocument/2006/relationships/hyperlink" Target="https://screennetwork.pl/ekrany/shopping-free-time/cyfrowe-witryny/" TargetMode="External"/><Relationship Id="rId198" Type="http://schemas.openxmlformats.org/officeDocument/2006/relationships/hyperlink" Target="https://screennetwork.pl/ekrany/shopping-free-time/cyfrowe-witryny/" TargetMode="External"/><Relationship Id="rId321" Type="http://schemas.openxmlformats.org/officeDocument/2006/relationships/hyperlink" Target="https://screennetwork.pl/ekrany/shopping-free-time/salony-prasowe/" TargetMode="External"/><Relationship Id="rId363" Type="http://schemas.openxmlformats.org/officeDocument/2006/relationships/hyperlink" Target="https://screennetwork.pl/ekrany/shopping-free-time/media-markt/" TargetMode="External"/><Relationship Id="rId419" Type="http://schemas.openxmlformats.org/officeDocument/2006/relationships/hyperlink" Target="https://screennetwork.pl/ekrany/city-screen/warszawa-wilanowska-pulawska/" TargetMode="External"/><Relationship Id="rId223" Type="http://schemas.openxmlformats.org/officeDocument/2006/relationships/hyperlink" Target="http://led.screennetwork.pl/LOK2851" TargetMode="External"/><Relationship Id="rId430" Type="http://schemas.openxmlformats.org/officeDocument/2006/relationships/hyperlink" Target="https://screennetwork.pl/ekrany/led-city/warszawa-jerozolimskie-56c/" TargetMode="External"/><Relationship Id="rId18" Type="http://schemas.openxmlformats.org/officeDocument/2006/relationships/hyperlink" Target="https://screennetwork.pl/ekrany/shopping-free-time/cyfrowe-witryny/" TargetMode="External"/><Relationship Id="rId265" Type="http://schemas.openxmlformats.org/officeDocument/2006/relationships/hyperlink" Target="https://screennetwork.pl/ekrany/shopping-free-time/salony-prasowe/" TargetMode="External"/><Relationship Id="rId472" Type="http://schemas.openxmlformats.org/officeDocument/2006/relationships/hyperlink" Target="http://led.screennetwork.pl/LOK1856" TargetMode="External"/><Relationship Id="rId528" Type="http://schemas.openxmlformats.org/officeDocument/2006/relationships/hyperlink" Target="https://screennetwork.pl/ekrany/super-screen/hotel-marriott-warszawa/" TargetMode="External"/><Relationship Id="rId125" Type="http://schemas.openxmlformats.org/officeDocument/2006/relationships/hyperlink" Target="https://screennetwork.pl/ekrany/shopping-free-time/cyfrowe-witryny/" TargetMode="External"/><Relationship Id="rId167" Type="http://schemas.openxmlformats.org/officeDocument/2006/relationships/hyperlink" Target="https://screennetwork.pl/ekrany/shopping-free-time/cyfrowe-witryny/" TargetMode="External"/><Relationship Id="rId332" Type="http://schemas.openxmlformats.org/officeDocument/2006/relationships/hyperlink" Target="https://screennetwork.pl/ekrany/shopping-free-time/media-markt/" TargetMode="External"/><Relationship Id="rId374" Type="http://schemas.openxmlformats.org/officeDocument/2006/relationships/hyperlink" Target="https://screennetwork.pl/ekrany/shopping-free-time/salony-prasowe/" TargetMode="External"/><Relationship Id="rId71" Type="http://schemas.openxmlformats.org/officeDocument/2006/relationships/hyperlink" Target="https://screennetwork.pl/ekrany/shopping-free-time/kluby-fitness-cityfit/" TargetMode="External"/><Relationship Id="rId234" Type="http://schemas.openxmlformats.org/officeDocument/2006/relationships/hyperlink" Target="https://screennetwork.pl/ekrany/shopping-free-time/cyfrowe-witryny/" TargetMode="External"/><Relationship Id="rId2" Type="http://schemas.openxmlformats.org/officeDocument/2006/relationships/hyperlink" Target="https://screennetwork.pl/ekrany/shopping-free-time/poczta-polska/" TargetMode="External"/><Relationship Id="rId29" Type="http://schemas.openxmlformats.org/officeDocument/2006/relationships/hyperlink" Target="https://screennetwork.pl/ekrany/shopping-free-time/cyfrowe-witryny/" TargetMode="External"/><Relationship Id="rId276" Type="http://schemas.openxmlformats.org/officeDocument/2006/relationships/hyperlink" Target="https://screennetwork.pl/ekrany/shopping-free-time/salony-prasowe/" TargetMode="External"/><Relationship Id="rId441" Type="http://schemas.openxmlformats.org/officeDocument/2006/relationships/hyperlink" Target="https://screennetwork.pl/ekrany/led-city/warszawa-krakowska-hynka/" TargetMode="External"/><Relationship Id="rId483" Type="http://schemas.openxmlformats.org/officeDocument/2006/relationships/hyperlink" Target="http://led.screennetwork.pl/LOK1826" TargetMode="External"/><Relationship Id="rId539" Type="http://schemas.openxmlformats.org/officeDocument/2006/relationships/hyperlink" Target="https://screennetwork.pl/ekrany/led-city/warszawa-pulawska-kier-centrum/" TargetMode="External"/><Relationship Id="rId40" Type="http://schemas.openxmlformats.org/officeDocument/2006/relationships/hyperlink" Target="https://screennetwork.pl/ekrany/shopping-free-time/cyfrowe-witryny/" TargetMode="External"/><Relationship Id="rId136" Type="http://schemas.openxmlformats.org/officeDocument/2006/relationships/hyperlink" Target="https://screennetwork.pl/ekrany/shopping-free-time/cyfrowe-witryny/" TargetMode="External"/><Relationship Id="rId178" Type="http://schemas.openxmlformats.org/officeDocument/2006/relationships/hyperlink" Target="https://screennetwork.pl/ekrany/shopping-free-time/cyfrowe-witryny/" TargetMode="External"/><Relationship Id="rId301" Type="http://schemas.openxmlformats.org/officeDocument/2006/relationships/hyperlink" Target="https://screennetwork.pl/ekrany/shopping-free-time/salony-prasowe/" TargetMode="External"/><Relationship Id="rId343" Type="http://schemas.openxmlformats.org/officeDocument/2006/relationships/hyperlink" Target="https://screennetwork.pl/ekrany/shopping-free-time/media-markt/" TargetMode="External"/><Relationship Id="rId550" Type="http://schemas.openxmlformats.org/officeDocument/2006/relationships/printerSettings" Target="../printerSettings/printerSettings2.bin"/><Relationship Id="rId82" Type="http://schemas.openxmlformats.org/officeDocument/2006/relationships/hyperlink" Target="https://screennetwork.pl/ekrany/shopping-free-time/cyfrowe-witryny/" TargetMode="External"/><Relationship Id="rId203" Type="http://schemas.openxmlformats.org/officeDocument/2006/relationships/hyperlink" Target="https://screennetwork.pl/ekrany/shopping-free-time/cyfrowe-witryny/" TargetMode="External"/><Relationship Id="rId385" Type="http://schemas.openxmlformats.org/officeDocument/2006/relationships/hyperlink" Target="https://screennetwork.pl/ekrany/shopping-free-time/salony-prasowe/" TargetMode="External"/><Relationship Id="rId245" Type="http://schemas.openxmlformats.org/officeDocument/2006/relationships/hyperlink" Target="https://screennetwork.pl/ekrany/shopping-free-time/kluby-fitness-cityfit/" TargetMode="External"/><Relationship Id="rId287" Type="http://schemas.openxmlformats.org/officeDocument/2006/relationships/hyperlink" Target="https://screennetwork.pl/ekrany/shopping-free-time/media-markt/" TargetMode="External"/><Relationship Id="rId410" Type="http://schemas.openxmlformats.org/officeDocument/2006/relationships/hyperlink" Target="https://screennetwork.pl/ekrany/on-the-go/kasy-biletowe-pkp-ic/" TargetMode="External"/><Relationship Id="rId452" Type="http://schemas.openxmlformats.org/officeDocument/2006/relationships/hyperlink" Target="https://screennetwork.pl/ekrany/on-the-go/kasy-biletowe-pkp-ic/" TargetMode="External"/><Relationship Id="rId494" Type="http://schemas.openxmlformats.org/officeDocument/2006/relationships/hyperlink" Target="https://screennetwork.pl/ekrany/on-the-go/salony-prasowe/" TargetMode="External"/><Relationship Id="rId508" Type="http://schemas.openxmlformats.org/officeDocument/2006/relationships/hyperlink" Target="https://screennetwork.pl/ekrany/on-the-go/salony-prasowe/" TargetMode="External"/><Relationship Id="rId105" Type="http://schemas.openxmlformats.org/officeDocument/2006/relationships/hyperlink" Target="http://led.screennetwork.pl/LOK3014" TargetMode="External"/><Relationship Id="rId147" Type="http://schemas.openxmlformats.org/officeDocument/2006/relationships/hyperlink" Target="https://screennetwork.pl/ekrany/shopping-free-time/cyfrowe-witryny/" TargetMode="External"/><Relationship Id="rId312" Type="http://schemas.openxmlformats.org/officeDocument/2006/relationships/hyperlink" Target="https://screennetwork.pl/ekrany/shopping-free-time/media-markt/" TargetMode="External"/><Relationship Id="rId354" Type="http://schemas.openxmlformats.org/officeDocument/2006/relationships/hyperlink" Target="https://screennetwork.pl/ekrany/shopping-free-time/media-markt/" TargetMode="External"/><Relationship Id="rId51" Type="http://schemas.openxmlformats.org/officeDocument/2006/relationships/hyperlink" Target="https://screennetwork.pl/ekrany/shopping-free-time/cyfrowe-witryny/" TargetMode="External"/><Relationship Id="rId93" Type="http://schemas.openxmlformats.org/officeDocument/2006/relationships/hyperlink" Target="http://led.screennetwork.pl/LOK3029" TargetMode="External"/><Relationship Id="rId189" Type="http://schemas.openxmlformats.org/officeDocument/2006/relationships/hyperlink" Target="https://screennetwork.pl/ekrany/shopping-free-time/cyfrowe-witryny/" TargetMode="External"/><Relationship Id="rId396" Type="http://schemas.openxmlformats.org/officeDocument/2006/relationships/hyperlink" Target="https://screennetwork.pl/ekrany/shopping-free-time/media-markt/" TargetMode="External"/><Relationship Id="rId214" Type="http://schemas.openxmlformats.org/officeDocument/2006/relationships/hyperlink" Target="http://led.screennetwork.pl/LOK2860" TargetMode="External"/><Relationship Id="rId256" Type="http://schemas.openxmlformats.org/officeDocument/2006/relationships/hyperlink" Target="https://screennetwork.pl/ekrany/shopping-free-time/kluby-fitness-cityfit/" TargetMode="External"/><Relationship Id="rId298" Type="http://schemas.openxmlformats.org/officeDocument/2006/relationships/hyperlink" Target="https://screennetwork.pl/ekrany/shopping-free-time/salony-prasowe/" TargetMode="External"/><Relationship Id="rId421" Type="http://schemas.openxmlformats.org/officeDocument/2006/relationships/hyperlink" Target="https://screennetwork.pl/ekrany/led-city/warszawa-wislostrada/" TargetMode="External"/><Relationship Id="rId463" Type="http://schemas.openxmlformats.org/officeDocument/2006/relationships/hyperlink" Target="http://led.screennetwork.pl/LOK1872" TargetMode="External"/><Relationship Id="rId519" Type="http://schemas.openxmlformats.org/officeDocument/2006/relationships/hyperlink" Target="https://screennetwork.pl/ekrany/on-the-go/kasy-biletowe-pkp-ic/" TargetMode="External"/><Relationship Id="rId116" Type="http://schemas.openxmlformats.org/officeDocument/2006/relationships/hyperlink" Target="https://screennetwork.pl/ekrany/shopping-free-time/cyfrowe-witryny/" TargetMode="External"/><Relationship Id="rId158" Type="http://schemas.openxmlformats.org/officeDocument/2006/relationships/hyperlink" Target="https://screennetwork.pl/ekrany/shopping-free-time/cyfrowe-witryny/" TargetMode="External"/><Relationship Id="rId323" Type="http://schemas.openxmlformats.org/officeDocument/2006/relationships/hyperlink" Target="https://screennetwork.pl/ekrany/shopping-free-time/media-markt/" TargetMode="External"/><Relationship Id="rId530" Type="http://schemas.openxmlformats.org/officeDocument/2006/relationships/hyperlink" Target="https://screennetwork.pl/ekrany/led-city/wolska-s8/" TargetMode="External"/><Relationship Id="rId20" Type="http://schemas.openxmlformats.org/officeDocument/2006/relationships/hyperlink" Target="https://screennetwork.pl/ekrany/shopping-free-time/cyfrowe-witryny/" TargetMode="External"/><Relationship Id="rId62" Type="http://schemas.openxmlformats.org/officeDocument/2006/relationships/hyperlink" Target="https://screennetwork.pl/ekrany/shopping-free-time/cyfrowe-witryny/" TargetMode="External"/><Relationship Id="rId365" Type="http://schemas.openxmlformats.org/officeDocument/2006/relationships/hyperlink" Target="https://screennetwork.pl/ekrany/shopping-free-time/salony-prasowe/" TargetMode="External"/><Relationship Id="rId225" Type="http://schemas.openxmlformats.org/officeDocument/2006/relationships/hyperlink" Target="http://led.screennetwork.pl/LOK2849" TargetMode="External"/><Relationship Id="rId267" Type="http://schemas.openxmlformats.org/officeDocument/2006/relationships/hyperlink" Target="https://screennetwork.pl/ekrany/shopping-free-time/media-markt/" TargetMode="External"/><Relationship Id="rId432" Type="http://schemas.openxmlformats.org/officeDocument/2006/relationships/hyperlink" Target="https://screennetwork.pl/ekrany/on-the-go/dworzec-warszawa-srodmiescie/" TargetMode="External"/><Relationship Id="rId474" Type="http://schemas.openxmlformats.org/officeDocument/2006/relationships/hyperlink" Target="http://led.screennetwork.pl/LOK1854" TargetMode="External"/><Relationship Id="rId127" Type="http://schemas.openxmlformats.org/officeDocument/2006/relationships/hyperlink" Target="https://screennetwork.pl/ekrany/shopping-free-time/cyfrowe-witryny/" TargetMode="External"/><Relationship Id="rId31" Type="http://schemas.openxmlformats.org/officeDocument/2006/relationships/hyperlink" Target="https://screennetwork.pl/ekrany/shopping-free-time/cyfrowe-witryny/" TargetMode="External"/><Relationship Id="rId73" Type="http://schemas.openxmlformats.org/officeDocument/2006/relationships/hyperlink" Target="https://screennetwork.pl/ekrany/shopping-free-time/cyfrowe-witryny/" TargetMode="External"/><Relationship Id="rId169" Type="http://schemas.openxmlformats.org/officeDocument/2006/relationships/hyperlink" Target="https://screennetwork.pl/ekrany/shopping-free-time/cyfrowe-witryny/" TargetMode="External"/><Relationship Id="rId334" Type="http://schemas.openxmlformats.org/officeDocument/2006/relationships/hyperlink" Target="https://screennetwork.pl/ekrany/shopping-free-time/salony-prasowe/" TargetMode="External"/><Relationship Id="rId376" Type="http://schemas.openxmlformats.org/officeDocument/2006/relationships/hyperlink" Target="https://screennetwork.pl/ekrany/shopping-free-time/salony-prasowe/" TargetMode="External"/><Relationship Id="rId541" Type="http://schemas.openxmlformats.org/officeDocument/2006/relationships/hyperlink" Target="https://screennetwork.pl/ekrany/led-city/warszawa-czerniakowska-kier-centrum/" TargetMode="External"/><Relationship Id="rId4" Type="http://schemas.openxmlformats.org/officeDocument/2006/relationships/hyperlink" Target="https://screennetwork.pl/ekrany/shopping-free-time/cyfrowe-witryny/" TargetMode="External"/><Relationship Id="rId180" Type="http://schemas.openxmlformats.org/officeDocument/2006/relationships/hyperlink" Target="https://screennetwork.pl/ekrany/shopping-free-time/cyfrowe-witryny/" TargetMode="External"/><Relationship Id="rId236" Type="http://schemas.openxmlformats.org/officeDocument/2006/relationships/hyperlink" Target="https://screennetwork.pl/ekrany/shopping-free-time/cyfrowe-witryny/" TargetMode="External"/><Relationship Id="rId278" Type="http://schemas.openxmlformats.org/officeDocument/2006/relationships/hyperlink" Target="https://screennetwork.pl/ekrany/shopping-free-time/salony-prasowe/" TargetMode="External"/><Relationship Id="rId401" Type="http://schemas.openxmlformats.org/officeDocument/2006/relationships/hyperlink" Target="https://screennetwork.pl/ekrany/shopping-free-time/media-markt/" TargetMode="External"/><Relationship Id="rId443" Type="http://schemas.openxmlformats.org/officeDocument/2006/relationships/hyperlink" Target="https://screennetwork.pl/ekrany/led-city/warszawa-pulawska/" TargetMode="External"/><Relationship Id="rId303" Type="http://schemas.openxmlformats.org/officeDocument/2006/relationships/hyperlink" Target="https://screennetwork.pl/ekrany/shopping-free-time/salony-prasowe/" TargetMode="External"/><Relationship Id="rId485" Type="http://schemas.openxmlformats.org/officeDocument/2006/relationships/hyperlink" Target="http://led.screennetwork.pl/LOK1824" TargetMode="External"/><Relationship Id="rId42" Type="http://schemas.openxmlformats.org/officeDocument/2006/relationships/hyperlink" Target="https://screennetwork.pl/ekrany/shopping-free-time/cyfrowe-witryny/" TargetMode="External"/><Relationship Id="rId84" Type="http://schemas.openxmlformats.org/officeDocument/2006/relationships/hyperlink" Target="http://led.screennetwork.pl/LOK3038" TargetMode="External"/><Relationship Id="rId138" Type="http://schemas.openxmlformats.org/officeDocument/2006/relationships/hyperlink" Target="https://screennetwork.pl/ekrany/shopping-free-time/cyfrowe-witryny/" TargetMode="External"/><Relationship Id="rId345" Type="http://schemas.openxmlformats.org/officeDocument/2006/relationships/hyperlink" Target="https://screennetwork.pl/ekrany/shopping-free-time/media-markt/" TargetMode="External"/><Relationship Id="rId387" Type="http://schemas.openxmlformats.org/officeDocument/2006/relationships/hyperlink" Target="https://screennetwork.pl/ekrany/shopping-free-time/salony-prasowe/" TargetMode="External"/><Relationship Id="rId510" Type="http://schemas.openxmlformats.org/officeDocument/2006/relationships/hyperlink" Target="https://screennetwork.pl/ekrany/on-the-go/kasy-biletowe-pkp-ic/" TargetMode="External"/><Relationship Id="rId191" Type="http://schemas.openxmlformats.org/officeDocument/2006/relationships/hyperlink" Target="https://screennetwork.pl/ekrany/shopping-free-time/cyfrowe-witryny/" TargetMode="External"/><Relationship Id="rId205" Type="http://schemas.openxmlformats.org/officeDocument/2006/relationships/hyperlink" Target="https://screennetwork.pl/ekrany/shopping-free-time/cyfrowe-witryny/" TargetMode="External"/><Relationship Id="rId247" Type="http://schemas.openxmlformats.org/officeDocument/2006/relationships/hyperlink" Target="https://screennetwork.pl/ekrany/shopping-free-time/kluby-fitness-cityfit/" TargetMode="External"/><Relationship Id="rId412" Type="http://schemas.openxmlformats.org/officeDocument/2006/relationships/hyperlink" Target="https://screennetwork.pl/ekrany/on-the-go/kasy-biletowe-pkp-ic/" TargetMode="External"/><Relationship Id="rId107" Type="http://schemas.openxmlformats.org/officeDocument/2006/relationships/hyperlink" Target="http://led.screennetwork.pl/LOK3012" TargetMode="External"/><Relationship Id="rId289" Type="http://schemas.openxmlformats.org/officeDocument/2006/relationships/hyperlink" Target="https://screennetwork.pl/ekrany/shopping-free-time/media-markt/" TargetMode="External"/><Relationship Id="rId454" Type="http://schemas.openxmlformats.org/officeDocument/2006/relationships/hyperlink" Target="http://led.screennetwork.pl/LOK2147" TargetMode="External"/><Relationship Id="rId496" Type="http://schemas.openxmlformats.org/officeDocument/2006/relationships/hyperlink" Target="https://screennetwork.pl/ekrany/on-the-go/salony-prasowe/" TargetMode="External"/><Relationship Id="rId11" Type="http://schemas.openxmlformats.org/officeDocument/2006/relationships/hyperlink" Target="https://screennetwork.pl/ekrany/shopping-free-time/cyfrowe-witryny/" TargetMode="External"/><Relationship Id="rId53" Type="http://schemas.openxmlformats.org/officeDocument/2006/relationships/hyperlink" Target="https://screennetwork.pl/ekrany/shopping-free-time/cyfrowe-witryny/" TargetMode="External"/><Relationship Id="rId149" Type="http://schemas.openxmlformats.org/officeDocument/2006/relationships/hyperlink" Target="https://screennetwork.pl/ekrany/shopping-free-time/cyfrowe-witryny/" TargetMode="External"/><Relationship Id="rId314" Type="http://schemas.openxmlformats.org/officeDocument/2006/relationships/hyperlink" Target="https://screennetwork.pl/ekrany/shopping-free-time/media-markt/" TargetMode="External"/><Relationship Id="rId356" Type="http://schemas.openxmlformats.org/officeDocument/2006/relationships/hyperlink" Target="https://screennetwork.pl/ekrany/shopping-free-time/media-markt/" TargetMode="External"/><Relationship Id="rId398" Type="http://schemas.openxmlformats.org/officeDocument/2006/relationships/hyperlink" Target="https://screennetwork.pl/ekrany/shopping-free-time/media-markt/" TargetMode="External"/><Relationship Id="rId521" Type="http://schemas.openxmlformats.org/officeDocument/2006/relationships/hyperlink" Target="https://screennetwork.pl/ekrany/on-the-go/kasy-biletowe-pkp-ic/" TargetMode="External"/><Relationship Id="rId95" Type="http://schemas.openxmlformats.org/officeDocument/2006/relationships/hyperlink" Target="http://led.screennetwork.pl/LOK3026" TargetMode="External"/><Relationship Id="rId160" Type="http://schemas.openxmlformats.org/officeDocument/2006/relationships/hyperlink" Target="https://screennetwork.pl/ekrany/shopping-free-time/cyfrowe-witryny/" TargetMode="External"/><Relationship Id="rId216" Type="http://schemas.openxmlformats.org/officeDocument/2006/relationships/hyperlink" Target="http://led.screennetwork.pl/LOK2858" TargetMode="External"/><Relationship Id="rId423" Type="http://schemas.openxmlformats.org/officeDocument/2006/relationships/hyperlink" Target="https://screennetwork.pl/ekrany/on-the-go/digital-clp-dworzec-warszawa-centralna/" TargetMode="External"/><Relationship Id="rId258" Type="http://schemas.openxmlformats.org/officeDocument/2006/relationships/hyperlink" Target="https://screennetwork.pl/ekrany/shopping-free-time/kluby-fitness-cityfit/" TargetMode="External"/><Relationship Id="rId465" Type="http://schemas.openxmlformats.org/officeDocument/2006/relationships/hyperlink" Target="http://led.screennetwork.pl/LOK1864" TargetMode="External"/><Relationship Id="rId22" Type="http://schemas.openxmlformats.org/officeDocument/2006/relationships/hyperlink" Target="https://screennetwork.pl/ekrany/shopping-free-time/cyfrowe-witryny/" TargetMode="External"/><Relationship Id="rId64" Type="http://schemas.openxmlformats.org/officeDocument/2006/relationships/hyperlink" Target="https://screennetwork.pl/ekrany/shopping-free-time/cyfrowe-witryny/" TargetMode="External"/><Relationship Id="rId118" Type="http://schemas.openxmlformats.org/officeDocument/2006/relationships/hyperlink" Target="https://screennetwork.pl/ekrany/shopping-free-time/cyfrowe-witryny/" TargetMode="External"/><Relationship Id="rId325" Type="http://schemas.openxmlformats.org/officeDocument/2006/relationships/hyperlink" Target="https://screennetwork.pl/ekrany/shopping-free-time/media-markt/" TargetMode="External"/><Relationship Id="rId367" Type="http://schemas.openxmlformats.org/officeDocument/2006/relationships/hyperlink" Target="https://screennetwork.pl/ekrany/shopping-free-time/salony-prasowe/" TargetMode="External"/><Relationship Id="rId532" Type="http://schemas.openxmlformats.org/officeDocument/2006/relationships/hyperlink" Target="https://screennetwork.pl/ekrany/led-city/warszawa-jerozolimskie-s8/" TargetMode="External"/><Relationship Id="rId171" Type="http://schemas.openxmlformats.org/officeDocument/2006/relationships/hyperlink" Target="https://screennetwork.pl/ekrany/shopping-free-time/cyfrowe-witryny/" TargetMode="External"/><Relationship Id="rId227" Type="http://schemas.openxmlformats.org/officeDocument/2006/relationships/hyperlink" Target="http://led.screennetwork.pl/LOK2847" TargetMode="External"/><Relationship Id="rId269" Type="http://schemas.openxmlformats.org/officeDocument/2006/relationships/hyperlink" Target="https://screennetwork.pl/ekrany/shopping-free-time/media-markt/" TargetMode="External"/><Relationship Id="rId434" Type="http://schemas.openxmlformats.org/officeDocument/2006/relationships/hyperlink" Target="https://screennetwork.pl/ekrany/led-city/warszawa-polczynska-kier-centrum/" TargetMode="External"/><Relationship Id="rId476" Type="http://schemas.openxmlformats.org/officeDocument/2006/relationships/hyperlink" Target="http://led.screennetwork.pl/LOK1852" TargetMode="External"/><Relationship Id="rId33" Type="http://schemas.openxmlformats.org/officeDocument/2006/relationships/hyperlink" Target="https://screennetwork.pl/ekrany/shopping-free-time/cyfrowe-witryny/" TargetMode="External"/><Relationship Id="rId129" Type="http://schemas.openxmlformats.org/officeDocument/2006/relationships/hyperlink" Target="https://screennetwork.pl/ekrany/shopping-free-time/cyfrowe-witryny/" TargetMode="External"/><Relationship Id="rId280" Type="http://schemas.openxmlformats.org/officeDocument/2006/relationships/hyperlink" Target="https://screennetwork.pl/ekrany/shopping-free-time/salony-prasowe/" TargetMode="External"/><Relationship Id="rId336" Type="http://schemas.openxmlformats.org/officeDocument/2006/relationships/hyperlink" Target="https://screennetwork.pl/ekrany/shopping-free-time/media-markt/" TargetMode="External"/><Relationship Id="rId501" Type="http://schemas.openxmlformats.org/officeDocument/2006/relationships/hyperlink" Target="https://screennetwork.pl/ekrany/on-the-go/salony-prasowe/" TargetMode="External"/><Relationship Id="rId543" Type="http://schemas.openxmlformats.org/officeDocument/2006/relationships/hyperlink" Target="https://screennetwork.pl/ekrany/led-city/warszawa-pulawska-bogatki/" TargetMode="External"/><Relationship Id="rId75" Type="http://schemas.openxmlformats.org/officeDocument/2006/relationships/hyperlink" Target="https://screennetwork.pl/ekrany/shopping-free-time/cyfrowe-witryny/" TargetMode="External"/><Relationship Id="rId140" Type="http://schemas.openxmlformats.org/officeDocument/2006/relationships/hyperlink" Target="https://screennetwork.pl/ekrany/shopping-free-time/cyfrowe-witryny/" TargetMode="External"/><Relationship Id="rId182" Type="http://schemas.openxmlformats.org/officeDocument/2006/relationships/hyperlink" Target="https://screennetwork.pl/ekrany/shopping-free-time/cyfrowe-witryny/" TargetMode="External"/><Relationship Id="rId378" Type="http://schemas.openxmlformats.org/officeDocument/2006/relationships/hyperlink" Target="https://screennetwork.pl/ekrany/shopping-free-time/salony-prasowe/" TargetMode="External"/><Relationship Id="rId403" Type="http://schemas.openxmlformats.org/officeDocument/2006/relationships/hyperlink" Target="https://screennetwork.pl/ekrany/shopping-free-time/media-markt/" TargetMode="External"/><Relationship Id="rId6" Type="http://schemas.openxmlformats.org/officeDocument/2006/relationships/hyperlink" Target="https://screennetwork.pl/ekrany/shopping-free-time/cyfrowe-witryny/" TargetMode="External"/><Relationship Id="rId238" Type="http://schemas.openxmlformats.org/officeDocument/2006/relationships/hyperlink" Target="https://screennetwork.pl/ekrany/shopping-free-time/kluby-fitness-cityfit/" TargetMode="External"/><Relationship Id="rId445" Type="http://schemas.openxmlformats.org/officeDocument/2006/relationships/hyperlink" Target="http://led.screennetwork.pl/LOK2341" TargetMode="External"/><Relationship Id="rId487" Type="http://schemas.openxmlformats.org/officeDocument/2006/relationships/hyperlink" Target="http://led.screennetwork.pl/LOK1813" TargetMode="External"/><Relationship Id="rId291" Type="http://schemas.openxmlformats.org/officeDocument/2006/relationships/hyperlink" Target="https://screennetwork.pl/ekrany/shopping-free-time/salony-prasowe/" TargetMode="External"/><Relationship Id="rId305" Type="http://schemas.openxmlformats.org/officeDocument/2006/relationships/hyperlink" Target="https://screennetwork.pl/ekrany/shopping-free-time/salony-prasowe/" TargetMode="External"/><Relationship Id="rId347" Type="http://schemas.openxmlformats.org/officeDocument/2006/relationships/hyperlink" Target="https://screennetwork.pl/ekrany/shopping-free-time/media-markt/" TargetMode="External"/><Relationship Id="rId512" Type="http://schemas.openxmlformats.org/officeDocument/2006/relationships/hyperlink" Target="https://screennetwork.pl/ekrany/on-the-go/kasy-biletowe-pkp-ic/" TargetMode="External"/><Relationship Id="rId44" Type="http://schemas.openxmlformats.org/officeDocument/2006/relationships/hyperlink" Target="https://screennetwork.pl/ekrany/shopping-free-time/cyfrowe-witryny/" TargetMode="External"/><Relationship Id="rId86" Type="http://schemas.openxmlformats.org/officeDocument/2006/relationships/hyperlink" Target="http://led.screennetwork.pl/LOK3036" TargetMode="External"/><Relationship Id="rId151" Type="http://schemas.openxmlformats.org/officeDocument/2006/relationships/hyperlink" Target="https://screennetwork.pl/ekrany/shopping-free-time/cyfrowe-witryny/" TargetMode="External"/><Relationship Id="rId389" Type="http://schemas.openxmlformats.org/officeDocument/2006/relationships/hyperlink" Target="https://screennetwork.pl/ekrany/shopping-free-time/salony-prasowe/" TargetMode="External"/><Relationship Id="rId193" Type="http://schemas.openxmlformats.org/officeDocument/2006/relationships/hyperlink" Target="https://screennetwork.pl/ekrany/shopping-free-time/cyfrowe-witryny/" TargetMode="External"/><Relationship Id="rId207" Type="http://schemas.openxmlformats.org/officeDocument/2006/relationships/hyperlink" Target="https://screennetwork.pl/ekrany/shopping-free-time/cyfrowe-witryny/" TargetMode="External"/><Relationship Id="rId249" Type="http://schemas.openxmlformats.org/officeDocument/2006/relationships/hyperlink" Target="https://screennetwork.pl/ekrany/shopping-free-time/kluby-fitness-cityfit/" TargetMode="External"/><Relationship Id="rId414" Type="http://schemas.openxmlformats.org/officeDocument/2006/relationships/hyperlink" Target="https://screennetwork.pl/ekrany/city-screen/warszawa-powsinska/" TargetMode="External"/><Relationship Id="rId456" Type="http://schemas.openxmlformats.org/officeDocument/2006/relationships/hyperlink" Target="http://led.screennetwork.pl/LOK1916" TargetMode="External"/><Relationship Id="rId498" Type="http://schemas.openxmlformats.org/officeDocument/2006/relationships/hyperlink" Target="https://screennetwork.pl/ekrany/led-city/wroclaw-dluga/" TargetMode="External"/><Relationship Id="rId13" Type="http://schemas.openxmlformats.org/officeDocument/2006/relationships/hyperlink" Target="https://screennetwork.pl/ekrany/shopping-free-time/cyfrowe-witryny/" TargetMode="External"/><Relationship Id="rId109" Type="http://schemas.openxmlformats.org/officeDocument/2006/relationships/hyperlink" Target="https://screennetwork.pl/ekrany/shopping-free-time/cyfrowe-witryny/" TargetMode="External"/><Relationship Id="rId260" Type="http://schemas.openxmlformats.org/officeDocument/2006/relationships/hyperlink" Target="https://screennetwork.pl/ekrany/shopping-free-time/kluby-fitness-cityfit/" TargetMode="External"/><Relationship Id="rId316" Type="http://schemas.openxmlformats.org/officeDocument/2006/relationships/hyperlink" Target="https://screennetwork.pl/ekrany/shopping-free-time/salony-prasowe/" TargetMode="External"/><Relationship Id="rId523" Type="http://schemas.openxmlformats.org/officeDocument/2006/relationships/hyperlink" Target="https://screennetwork.pl/ekrany/on-the-go/kasy-biletowe-pkp-ic/" TargetMode="External"/><Relationship Id="rId55" Type="http://schemas.openxmlformats.org/officeDocument/2006/relationships/hyperlink" Target="https://screennetwork.pl/ekrany/shopping-free-time/cyfrowe-witryny/" TargetMode="External"/><Relationship Id="rId97" Type="http://schemas.openxmlformats.org/officeDocument/2006/relationships/hyperlink" Target="http://led.screennetwork.pl/LOK3024" TargetMode="External"/><Relationship Id="rId120" Type="http://schemas.openxmlformats.org/officeDocument/2006/relationships/hyperlink" Target="https://screennetwork.pl/ekrany/shopping-free-time/cyfrowe-witryny/" TargetMode="External"/><Relationship Id="rId358" Type="http://schemas.openxmlformats.org/officeDocument/2006/relationships/hyperlink" Target="https://screennetwork.pl/ekrany/shopping-free-time/media-markt/" TargetMode="External"/><Relationship Id="rId162" Type="http://schemas.openxmlformats.org/officeDocument/2006/relationships/hyperlink" Target="https://screennetwork.pl/ekrany/shopping-free-time/cyfrowe-witryny/" TargetMode="External"/><Relationship Id="rId218" Type="http://schemas.openxmlformats.org/officeDocument/2006/relationships/hyperlink" Target="http://led.screennetwork.pl/LOK2856" TargetMode="External"/><Relationship Id="rId425" Type="http://schemas.openxmlformats.org/officeDocument/2006/relationships/hyperlink" Target="https://screennetwork.pl/ekrany/on-the-go/digital-clp-dworzec-warszawa-centralna/" TargetMode="External"/><Relationship Id="rId467" Type="http://schemas.openxmlformats.org/officeDocument/2006/relationships/hyperlink" Target="http://led.screennetwork.pl/LOK1861" TargetMode="External"/><Relationship Id="rId271" Type="http://schemas.openxmlformats.org/officeDocument/2006/relationships/hyperlink" Target="https://screennetwork.pl/ekrany/shopping-free-time/salony-prasowe/" TargetMode="External"/><Relationship Id="rId24" Type="http://schemas.openxmlformats.org/officeDocument/2006/relationships/hyperlink" Target="https://screennetwork.pl/ekrany/shopping-free-time/cyfrowe-witryny/" TargetMode="External"/><Relationship Id="rId66" Type="http://schemas.openxmlformats.org/officeDocument/2006/relationships/hyperlink" Target="https://screennetwork.pl/ekrany/shopping-free-time/cyfrowe-witryny/" TargetMode="External"/><Relationship Id="rId131" Type="http://schemas.openxmlformats.org/officeDocument/2006/relationships/hyperlink" Target="https://screennetwork.pl/ekrany/shopping-free-time/cyfrowe-witryny/" TargetMode="External"/><Relationship Id="rId327" Type="http://schemas.openxmlformats.org/officeDocument/2006/relationships/hyperlink" Target="https://screennetwork.pl/ekrany/shopping-free-time/media-markt/" TargetMode="External"/><Relationship Id="rId369" Type="http://schemas.openxmlformats.org/officeDocument/2006/relationships/hyperlink" Target="https://screennetwork.pl/ekrany/shopping-free-time/salony-prasowe/" TargetMode="External"/><Relationship Id="rId534" Type="http://schemas.openxmlformats.org/officeDocument/2006/relationships/hyperlink" Target="https://screennetwork.pl/ekrany/super-screen/dworzec-katowice/" TargetMode="External"/><Relationship Id="rId173" Type="http://schemas.openxmlformats.org/officeDocument/2006/relationships/hyperlink" Target="https://screennetwork.pl/ekrany/shopping-free-time/cyfrowe-witryny/" TargetMode="External"/><Relationship Id="rId229" Type="http://schemas.openxmlformats.org/officeDocument/2006/relationships/hyperlink" Target="http://led.screennetwork.pl/LOK2845" TargetMode="External"/><Relationship Id="rId380" Type="http://schemas.openxmlformats.org/officeDocument/2006/relationships/hyperlink" Target="https://screennetwork.pl/ekrany/shopping-free-time/salony-prasowe/" TargetMode="External"/><Relationship Id="rId436" Type="http://schemas.openxmlformats.org/officeDocument/2006/relationships/hyperlink" Target="https://screennetwork.pl/ekrany/led-city/warszawa-jerozolimskie-ryzowa/" TargetMode="External"/><Relationship Id="rId240" Type="http://schemas.openxmlformats.org/officeDocument/2006/relationships/hyperlink" Target="https://screennetwork.pl/ekrany/shopping-free-time/kluby-fitness-cityfit/" TargetMode="External"/><Relationship Id="rId478" Type="http://schemas.openxmlformats.org/officeDocument/2006/relationships/hyperlink" Target="http://led.screennetwork.pl/LOK1846" TargetMode="External"/><Relationship Id="rId35" Type="http://schemas.openxmlformats.org/officeDocument/2006/relationships/hyperlink" Target="https://screennetwork.pl/ekrany/shopping-free-time/cyfrowe-witryny/" TargetMode="External"/><Relationship Id="rId77" Type="http://schemas.openxmlformats.org/officeDocument/2006/relationships/hyperlink" Target="https://screennetwork.pl/ekrany/shopping-free-time/cyfrowe-witryny/" TargetMode="External"/><Relationship Id="rId100" Type="http://schemas.openxmlformats.org/officeDocument/2006/relationships/hyperlink" Target="http://led.screennetwork.pl/LOK3021" TargetMode="External"/><Relationship Id="rId282" Type="http://schemas.openxmlformats.org/officeDocument/2006/relationships/hyperlink" Target="https://screennetwork.pl/ekrany/shopping-free-time/salony-prasowe/" TargetMode="External"/><Relationship Id="rId338" Type="http://schemas.openxmlformats.org/officeDocument/2006/relationships/hyperlink" Target="https://screennetwork.pl/ekrany/shopping-free-time/media-markt/" TargetMode="External"/><Relationship Id="rId503" Type="http://schemas.openxmlformats.org/officeDocument/2006/relationships/hyperlink" Target="https://screennetwork.pl/ekrany/led-city/warszawa-jerozolimskie-56/" TargetMode="External"/><Relationship Id="rId545" Type="http://schemas.openxmlformats.org/officeDocument/2006/relationships/hyperlink" Target="https://screennetwork.pl/ekrany/led-city/warszawa-rondo-zaba/" TargetMode="External"/><Relationship Id="rId8" Type="http://schemas.openxmlformats.org/officeDocument/2006/relationships/hyperlink" Target="https://screennetwork.pl/ekrany/shopping-free-time/cyfrowe-witryny/" TargetMode="External"/><Relationship Id="rId142" Type="http://schemas.openxmlformats.org/officeDocument/2006/relationships/hyperlink" Target="https://screennetwork.pl/ekrany/shopping-free-time/cyfrowe-witryny/" TargetMode="External"/><Relationship Id="rId184" Type="http://schemas.openxmlformats.org/officeDocument/2006/relationships/hyperlink" Target="https://screennetwork.pl/ekrany/shopping-free-time/cyfrowe-witryny/" TargetMode="External"/><Relationship Id="rId391" Type="http://schemas.openxmlformats.org/officeDocument/2006/relationships/hyperlink" Target="https://screennetwork.pl/ekrany/shopping-free-time/media-markt/" TargetMode="External"/><Relationship Id="rId405" Type="http://schemas.openxmlformats.org/officeDocument/2006/relationships/hyperlink" Target="https://screennetwork.pl/ekrany/shopping-free-time/salony-prasowe/" TargetMode="External"/><Relationship Id="rId447" Type="http://schemas.openxmlformats.org/officeDocument/2006/relationships/hyperlink" Target="http://led.screennetwork.pl/LOK2522" TargetMode="External"/><Relationship Id="rId251" Type="http://schemas.openxmlformats.org/officeDocument/2006/relationships/hyperlink" Target="https://screennetwork.pl/ekrany/shopping-free-time/kluby-fitness-cityfit/" TargetMode="External"/><Relationship Id="rId489" Type="http://schemas.openxmlformats.org/officeDocument/2006/relationships/hyperlink" Target="http://led.screennetwork.pl/LOK1811" TargetMode="External"/><Relationship Id="rId46" Type="http://schemas.openxmlformats.org/officeDocument/2006/relationships/hyperlink" Target="https://screennetwork.pl/ekrany/shopping-free-time/cyfrowe-witryny/" TargetMode="External"/><Relationship Id="rId293" Type="http://schemas.openxmlformats.org/officeDocument/2006/relationships/hyperlink" Target="https://screennetwork.pl/ekrany/shopping-free-time/salony-prasowe/" TargetMode="External"/><Relationship Id="rId307" Type="http://schemas.openxmlformats.org/officeDocument/2006/relationships/hyperlink" Target="https://screennetwork.pl/ekrany/shopping-free-time/media-markt/" TargetMode="External"/><Relationship Id="rId349" Type="http://schemas.openxmlformats.org/officeDocument/2006/relationships/hyperlink" Target="https://screennetwork.pl/ekrany/shopping-free-time/media-markt/" TargetMode="External"/><Relationship Id="rId514" Type="http://schemas.openxmlformats.org/officeDocument/2006/relationships/hyperlink" Target="https://screennetwork.pl/ekrany/on-the-go/kasy-biletowe-pkp-ic/" TargetMode="External"/><Relationship Id="rId88" Type="http://schemas.openxmlformats.org/officeDocument/2006/relationships/hyperlink" Target="http://led.screennetwork.pl/LOK3034" TargetMode="External"/><Relationship Id="rId111" Type="http://schemas.openxmlformats.org/officeDocument/2006/relationships/hyperlink" Target="https://screennetwork.pl/ekrany/shopping-free-time/cyfrowe-witryny/" TargetMode="External"/><Relationship Id="rId153" Type="http://schemas.openxmlformats.org/officeDocument/2006/relationships/hyperlink" Target="https://screennetwork.pl/ekrany/shopping-free-time/cyfrowe-witryny/" TargetMode="External"/><Relationship Id="rId195" Type="http://schemas.openxmlformats.org/officeDocument/2006/relationships/hyperlink" Target="https://screennetwork.pl/ekrany/shopping-free-time/cyfrowe-witryny/" TargetMode="External"/><Relationship Id="rId209" Type="http://schemas.openxmlformats.org/officeDocument/2006/relationships/hyperlink" Target="https://screennetwork.pl/ekrany/shopping-free-time/cyfrowe-witryny/" TargetMode="External"/><Relationship Id="rId360" Type="http://schemas.openxmlformats.org/officeDocument/2006/relationships/hyperlink" Target="https://screennetwork.pl/ekrany/shopping-free-time/media-markt/" TargetMode="External"/><Relationship Id="rId416" Type="http://schemas.openxmlformats.org/officeDocument/2006/relationships/hyperlink" Target="https://screennetwork.pl/ekrany/city-screen/warszawa-niepodleglosci-woronicza/" TargetMode="External"/><Relationship Id="rId220" Type="http://schemas.openxmlformats.org/officeDocument/2006/relationships/hyperlink" Target="http://led.screennetwork.pl/LOK2854" TargetMode="External"/><Relationship Id="rId458" Type="http://schemas.openxmlformats.org/officeDocument/2006/relationships/hyperlink" Target="http://led.screennetwork.pl/LOK1901" TargetMode="External"/><Relationship Id="rId15" Type="http://schemas.openxmlformats.org/officeDocument/2006/relationships/hyperlink" Target="https://screennetwork.pl/ekrany/shopping-free-time/cyfrowe-witryny/" TargetMode="External"/><Relationship Id="rId57" Type="http://schemas.openxmlformats.org/officeDocument/2006/relationships/hyperlink" Target="https://screennetwork.pl/ekrany/shopping-free-time/cyfrowe-witryny/" TargetMode="External"/><Relationship Id="rId262" Type="http://schemas.openxmlformats.org/officeDocument/2006/relationships/hyperlink" Target="https://screennetwork.pl/ekrany/shopping-free-time/media-markt/" TargetMode="External"/><Relationship Id="rId318" Type="http://schemas.openxmlformats.org/officeDocument/2006/relationships/hyperlink" Target="https://screennetwork.pl/ekrany/shopping-free-time/salony-prasowe/" TargetMode="External"/><Relationship Id="rId525" Type="http://schemas.openxmlformats.org/officeDocument/2006/relationships/hyperlink" Target="https://screennetwork.pl/ekrany/super-screen/dworzec-poznan-glowny/" TargetMode="External"/><Relationship Id="rId99" Type="http://schemas.openxmlformats.org/officeDocument/2006/relationships/hyperlink" Target="http://led.screennetwork.pl/LOK3022" TargetMode="External"/><Relationship Id="rId122" Type="http://schemas.openxmlformats.org/officeDocument/2006/relationships/hyperlink" Target="https://screennetwork.pl/ekrany/shopping-free-time/cyfrowe-witryny/" TargetMode="External"/><Relationship Id="rId164" Type="http://schemas.openxmlformats.org/officeDocument/2006/relationships/hyperlink" Target="https://screennetwork.pl/ekrany/shopping-free-time/cyfrowe-witryny/" TargetMode="External"/><Relationship Id="rId371" Type="http://schemas.openxmlformats.org/officeDocument/2006/relationships/hyperlink" Target="https://screennetwork.pl/ekrany/shopping-free-time/salony-prasowe/" TargetMode="External"/><Relationship Id="rId427" Type="http://schemas.openxmlformats.org/officeDocument/2006/relationships/hyperlink" Target="https://screennetwork.pl/ekrany/on-the-go/dworzec-krakow-glowny/" TargetMode="External"/><Relationship Id="rId469" Type="http://schemas.openxmlformats.org/officeDocument/2006/relationships/hyperlink" Target="http://led.screennetwork.pl/LOK1859" TargetMode="External"/><Relationship Id="rId26" Type="http://schemas.openxmlformats.org/officeDocument/2006/relationships/hyperlink" Target="https://screennetwork.pl/ekrany/shopping-free-time/cyfrowe-witryny/" TargetMode="External"/><Relationship Id="rId231" Type="http://schemas.openxmlformats.org/officeDocument/2006/relationships/hyperlink" Target="https://screennetwork.pl/ekrany/shopping-free-time/cyfrowe-witryny/" TargetMode="External"/><Relationship Id="rId273" Type="http://schemas.openxmlformats.org/officeDocument/2006/relationships/hyperlink" Target="https://screennetwork.pl/ekrany/shopping-free-time/media-markt/" TargetMode="External"/><Relationship Id="rId329" Type="http://schemas.openxmlformats.org/officeDocument/2006/relationships/hyperlink" Target="https://screennetwork.pl/ekrany/shopping-free-time/media-markt/" TargetMode="External"/><Relationship Id="rId480" Type="http://schemas.openxmlformats.org/officeDocument/2006/relationships/hyperlink" Target="http://led.screennetwork.pl/LOK1844" TargetMode="External"/><Relationship Id="rId536" Type="http://schemas.openxmlformats.org/officeDocument/2006/relationships/hyperlink" Target="https://screennetwork.pl/ekrany/super-screen/hotel-marriott-warszawa/" TargetMode="External"/><Relationship Id="rId68" Type="http://schemas.openxmlformats.org/officeDocument/2006/relationships/hyperlink" Target="https://screennetwork.pl/ekrany/shopping-free-time/cyfrowe-witryny/" TargetMode="External"/><Relationship Id="rId133" Type="http://schemas.openxmlformats.org/officeDocument/2006/relationships/hyperlink" Target="https://screennetwork.pl/ekrany/shopping-free-time/cyfrowe-witryny/" TargetMode="External"/><Relationship Id="rId175" Type="http://schemas.openxmlformats.org/officeDocument/2006/relationships/hyperlink" Target="https://screennetwork.pl/ekrany/shopping-free-time/cyfrowe-witryny/" TargetMode="External"/><Relationship Id="rId340" Type="http://schemas.openxmlformats.org/officeDocument/2006/relationships/hyperlink" Target="https://screennetwork.pl/ekrany/shopping-free-time/media-markt/" TargetMode="External"/><Relationship Id="rId200" Type="http://schemas.openxmlformats.org/officeDocument/2006/relationships/hyperlink" Target="https://screennetwork.pl/ekrany/shopping-free-time/cyfrowe-witryny/" TargetMode="External"/><Relationship Id="rId382" Type="http://schemas.openxmlformats.org/officeDocument/2006/relationships/hyperlink" Target="https://screennetwork.pl/ekrany/shopping-free-time/salony-prasowe/" TargetMode="External"/><Relationship Id="rId438" Type="http://schemas.openxmlformats.org/officeDocument/2006/relationships/hyperlink" Target="https://screennetwork.pl/ekrany/led-city/warszawa-jagiellonska-kier-bialoleka/" TargetMode="External"/><Relationship Id="rId242" Type="http://schemas.openxmlformats.org/officeDocument/2006/relationships/hyperlink" Target="https://screennetwork.pl/ekrany/shopping-free-time/kluby-fitness-cityfit/" TargetMode="External"/><Relationship Id="rId284" Type="http://schemas.openxmlformats.org/officeDocument/2006/relationships/hyperlink" Target="https://screennetwork.pl/ekrany/shopping-free-time/salony-prasowe/" TargetMode="External"/><Relationship Id="rId491" Type="http://schemas.openxmlformats.org/officeDocument/2006/relationships/hyperlink" Target="http://led.screennetwork.pl/LOK1744" TargetMode="External"/><Relationship Id="rId505" Type="http://schemas.openxmlformats.org/officeDocument/2006/relationships/hyperlink" Target="http://led.screennetwork.pl/LOK2719" TargetMode="External"/><Relationship Id="rId37" Type="http://schemas.openxmlformats.org/officeDocument/2006/relationships/hyperlink" Target="https://screennetwork.pl/ekrany/shopping-free-time/cyfrowe-witryny/" TargetMode="External"/><Relationship Id="rId79" Type="http://schemas.openxmlformats.org/officeDocument/2006/relationships/hyperlink" Target="https://screennetwork.pl/ekrany/shopping-free-time/cyfrowe-witryny/" TargetMode="External"/><Relationship Id="rId102" Type="http://schemas.openxmlformats.org/officeDocument/2006/relationships/hyperlink" Target="http://led.screennetwork.pl/LOK3017" TargetMode="External"/><Relationship Id="rId144" Type="http://schemas.openxmlformats.org/officeDocument/2006/relationships/hyperlink" Target="https://screennetwork.pl/ekrany/shopping-free-time/cyfrowe-witryny/" TargetMode="External"/><Relationship Id="rId547" Type="http://schemas.openxmlformats.org/officeDocument/2006/relationships/hyperlink" Target="https://screennetwork.pl/ekrany/led-city/warszawa-krakowska-janki/" TargetMode="External"/><Relationship Id="rId90" Type="http://schemas.openxmlformats.org/officeDocument/2006/relationships/hyperlink" Target="http://led.screennetwork.pl/LOK3032" TargetMode="External"/><Relationship Id="rId186" Type="http://schemas.openxmlformats.org/officeDocument/2006/relationships/hyperlink" Target="https://screennetwork.pl/ekrany/shopping-free-time/cyfrowe-witryny/" TargetMode="External"/><Relationship Id="rId351" Type="http://schemas.openxmlformats.org/officeDocument/2006/relationships/hyperlink" Target="https://screennetwork.pl/ekrany/shopping-free-time/media-markt/" TargetMode="External"/><Relationship Id="rId393" Type="http://schemas.openxmlformats.org/officeDocument/2006/relationships/hyperlink" Target="https://screennetwork.pl/ekrany/shopping-free-time/media-markt/" TargetMode="External"/><Relationship Id="rId407" Type="http://schemas.openxmlformats.org/officeDocument/2006/relationships/hyperlink" Target="https://screennetwork.pl/ekrany/on-the-go/kasy-biletowe-pkp-ic/" TargetMode="External"/><Relationship Id="rId449" Type="http://schemas.openxmlformats.org/officeDocument/2006/relationships/hyperlink" Target="https://screennetwork.pl/ekrany/on-the-go/kasy-biletowe-pkp-ic/" TargetMode="External"/><Relationship Id="rId211" Type="http://schemas.openxmlformats.org/officeDocument/2006/relationships/hyperlink" Target="http://led.screennetwork.pl/LOK2863" TargetMode="External"/><Relationship Id="rId253" Type="http://schemas.openxmlformats.org/officeDocument/2006/relationships/hyperlink" Target="https://screennetwork.pl/ekrany/shopping-free-time/kluby-fitness-cityfit/" TargetMode="External"/><Relationship Id="rId295" Type="http://schemas.openxmlformats.org/officeDocument/2006/relationships/hyperlink" Target="https://screennetwork.pl/ekrany/shopping-free-time/salony-prasowe/" TargetMode="External"/><Relationship Id="rId309" Type="http://schemas.openxmlformats.org/officeDocument/2006/relationships/hyperlink" Target="https://screennetwork.pl/ekrany/shopping-free-time/media-markt/" TargetMode="External"/><Relationship Id="rId460" Type="http://schemas.openxmlformats.org/officeDocument/2006/relationships/hyperlink" Target="http://led.screennetwork.pl/LOK1899" TargetMode="External"/><Relationship Id="rId516" Type="http://schemas.openxmlformats.org/officeDocument/2006/relationships/hyperlink" Target="https://screennetwork.pl/ekrany/on-the-go/kasy-biletowe-pkp-ic/" TargetMode="External"/><Relationship Id="rId48" Type="http://schemas.openxmlformats.org/officeDocument/2006/relationships/hyperlink" Target="https://screennetwork.pl/ekrany/shopping-free-time/cyfrowe-witryny/" TargetMode="External"/><Relationship Id="rId113" Type="http://schemas.openxmlformats.org/officeDocument/2006/relationships/hyperlink" Target="https://screennetwork.pl/ekrany/shopping-free-time/cyfrowe-witryny/" TargetMode="External"/><Relationship Id="rId320" Type="http://schemas.openxmlformats.org/officeDocument/2006/relationships/hyperlink" Target="https://screennetwork.pl/ekrany/shopping-free-time/salony-prasowe/" TargetMode="External"/><Relationship Id="rId155" Type="http://schemas.openxmlformats.org/officeDocument/2006/relationships/hyperlink" Target="https://screennetwork.pl/ekrany/shopping-free-time/cyfrowe-witryny/" TargetMode="External"/><Relationship Id="rId197" Type="http://schemas.openxmlformats.org/officeDocument/2006/relationships/hyperlink" Target="https://screennetwork.pl/ekrany/shopping-free-time/cyfrowe-witryny/" TargetMode="External"/><Relationship Id="rId362" Type="http://schemas.openxmlformats.org/officeDocument/2006/relationships/hyperlink" Target="https://screennetwork.pl/ekrany/shopping-free-time/media-markt/" TargetMode="External"/><Relationship Id="rId418" Type="http://schemas.openxmlformats.org/officeDocument/2006/relationships/hyperlink" Target="https://screennetwork.pl/ekrany/city-screen/warszawa-towarowa-rondo-daszynskiego/" TargetMode="External"/><Relationship Id="rId222" Type="http://schemas.openxmlformats.org/officeDocument/2006/relationships/hyperlink" Target="http://led.screennetwork.pl/LOK2852" TargetMode="External"/><Relationship Id="rId264" Type="http://schemas.openxmlformats.org/officeDocument/2006/relationships/hyperlink" Target="https://screennetwork.pl/ekrany/shopping-free-time/salony-prasowe/" TargetMode="External"/><Relationship Id="rId471" Type="http://schemas.openxmlformats.org/officeDocument/2006/relationships/hyperlink" Target="http://led.screennetwork.pl/LOK1857" TargetMode="External"/><Relationship Id="rId17" Type="http://schemas.openxmlformats.org/officeDocument/2006/relationships/hyperlink" Target="https://screennetwork.pl/ekrany/shopping-free-time/cyfrowe-witryny/" TargetMode="External"/><Relationship Id="rId59" Type="http://schemas.openxmlformats.org/officeDocument/2006/relationships/hyperlink" Target="https://screennetwork.pl/ekrany/shopping-free-time/cyfrowe-witryny/" TargetMode="External"/><Relationship Id="rId124" Type="http://schemas.openxmlformats.org/officeDocument/2006/relationships/hyperlink" Target="https://screennetwork.pl/ekrany/shopping-free-time/cyfrowe-witryny/" TargetMode="External"/><Relationship Id="rId527" Type="http://schemas.openxmlformats.org/officeDocument/2006/relationships/hyperlink" Target="https://screennetwork.pl/ekrany/super-screen/manufaktura/" TargetMode="External"/><Relationship Id="rId70" Type="http://schemas.openxmlformats.org/officeDocument/2006/relationships/hyperlink" Target="https://screennetwork.pl/ekrany/shopping-free-time/cyfrowe-witryny/" TargetMode="External"/><Relationship Id="rId166" Type="http://schemas.openxmlformats.org/officeDocument/2006/relationships/hyperlink" Target="https://screennetwork.pl/ekrany/shopping-free-time/cyfrowe-witryny/" TargetMode="External"/><Relationship Id="rId331" Type="http://schemas.openxmlformats.org/officeDocument/2006/relationships/hyperlink" Target="https://screennetwork.pl/ekrany/shopping-free-time/media-markt/" TargetMode="External"/><Relationship Id="rId373" Type="http://schemas.openxmlformats.org/officeDocument/2006/relationships/hyperlink" Target="https://screennetwork.pl/ekrany/shopping-free-time/salony-prasowe/" TargetMode="External"/><Relationship Id="rId429" Type="http://schemas.openxmlformats.org/officeDocument/2006/relationships/hyperlink" Target="https://screennetwork.pl/ekrany/led-city/warszawa-al-jana-pawla-ii/" TargetMode="External"/><Relationship Id="rId1" Type="http://schemas.openxmlformats.org/officeDocument/2006/relationships/hyperlink" Target="https://screennetwork.pl/ekrany/shopping-free-time/poczta-polska/" TargetMode="External"/><Relationship Id="rId233" Type="http://schemas.openxmlformats.org/officeDocument/2006/relationships/hyperlink" Target="https://screennetwork.pl/ekrany/shopping-free-time/cyfrowe-witryny/" TargetMode="External"/><Relationship Id="rId440" Type="http://schemas.openxmlformats.org/officeDocument/2006/relationships/hyperlink" Target="http://led.screennetwork.pl/LOK2436" TargetMode="External"/><Relationship Id="rId28" Type="http://schemas.openxmlformats.org/officeDocument/2006/relationships/hyperlink" Target="https://screennetwork.pl/ekrany/shopping-free-time/cyfrowe-witryny/" TargetMode="External"/><Relationship Id="rId275" Type="http://schemas.openxmlformats.org/officeDocument/2006/relationships/hyperlink" Target="https://screennetwork.pl/ekrany/shopping-free-time/salony-prasowe/" TargetMode="External"/><Relationship Id="rId300" Type="http://schemas.openxmlformats.org/officeDocument/2006/relationships/hyperlink" Target="https://screennetwork.pl/ekrany/shopping-free-time/salony-prasowe/" TargetMode="External"/><Relationship Id="rId482" Type="http://schemas.openxmlformats.org/officeDocument/2006/relationships/hyperlink" Target="http://led.screennetwork.pl/LOK1832" TargetMode="External"/><Relationship Id="rId538" Type="http://schemas.openxmlformats.org/officeDocument/2006/relationships/hyperlink" Target="https://screennetwork.pl/ekrany/led-city/warszawa-pulawska-kier-piaseczno/" TargetMode="External"/><Relationship Id="rId81" Type="http://schemas.openxmlformats.org/officeDocument/2006/relationships/hyperlink" Target="https://screennetwork.pl/ekrany/shopping-free-time/cyfrowe-witryny/" TargetMode="External"/><Relationship Id="rId135" Type="http://schemas.openxmlformats.org/officeDocument/2006/relationships/hyperlink" Target="https://screennetwork.pl/ekrany/shopping-free-time/cyfrowe-witryny/" TargetMode="External"/><Relationship Id="rId177" Type="http://schemas.openxmlformats.org/officeDocument/2006/relationships/hyperlink" Target="https://screennetwork.pl/ekrany/shopping-free-time/cyfrowe-witryny/" TargetMode="External"/><Relationship Id="rId342" Type="http://schemas.openxmlformats.org/officeDocument/2006/relationships/hyperlink" Target="https://screennetwork.pl/ekrany/shopping-free-time/media-markt/" TargetMode="External"/><Relationship Id="rId384" Type="http://schemas.openxmlformats.org/officeDocument/2006/relationships/hyperlink" Target="https://screennetwork.pl/ekrany/shopping-free-time/salony-prasowe/" TargetMode="External"/><Relationship Id="rId202" Type="http://schemas.openxmlformats.org/officeDocument/2006/relationships/hyperlink" Target="https://screennetwork.pl/ekrany/shopping-free-time/cyfrowe-witryny/" TargetMode="External"/><Relationship Id="rId244" Type="http://schemas.openxmlformats.org/officeDocument/2006/relationships/hyperlink" Target="https://screennetwork.pl/ekrany/shopping-free-time/kluby-fitness-cityfit/" TargetMode="External"/><Relationship Id="rId39" Type="http://schemas.openxmlformats.org/officeDocument/2006/relationships/hyperlink" Target="https://screennetwork.pl/ekrany/shopping-free-time/cyfrowe-witryny/" TargetMode="External"/><Relationship Id="rId286" Type="http://schemas.openxmlformats.org/officeDocument/2006/relationships/hyperlink" Target="https://screennetwork.pl/ekrany/shopping-free-time/media-markt/" TargetMode="External"/><Relationship Id="rId451" Type="http://schemas.openxmlformats.org/officeDocument/2006/relationships/hyperlink" Target="https://screennetwork.pl/ekrany/on-the-go/salony-prasowe/" TargetMode="External"/><Relationship Id="rId493" Type="http://schemas.openxmlformats.org/officeDocument/2006/relationships/hyperlink" Target="https://screennetwork.pl/ekrany/on-the-go/salony-prasowe/" TargetMode="External"/><Relationship Id="rId507" Type="http://schemas.openxmlformats.org/officeDocument/2006/relationships/hyperlink" Target="https://screennetwork.pl/ekrany/on-the-go/salony-prasowe/" TargetMode="External"/><Relationship Id="rId549" Type="http://schemas.openxmlformats.org/officeDocument/2006/relationships/hyperlink" Target="http://led.screennetwork.pl/LOK1837" TargetMode="External"/><Relationship Id="rId50" Type="http://schemas.openxmlformats.org/officeDocument/2006/relationships/hyperlink" Target="https://screennetwork.pl/ekrany/shopping-free-time/cyfrowe-witryny/" TargetMode="External"/><Relationship Id="rId104" Type="http://schemas.openxmlformats.org/officeDocument/2006/relationships/hyperlink" Target="http://led.screennetwork.pl/LOK3015" TargetMode="External"/><Relationship Id="rId146" Type="http://schemas.openxmlformats.org/officeDocument/2006/relationships/hyperlink" Target="https://screennetwork.pl/ekrany/shopping-free-time/cyfrowe-witryny/" TargetMode="External"/><Relationship Id="rId188" Type="http://schemas.openxmlformats.org/officeDocument/2006/relationships/hyperlink" Target="https://screennetwork.pl/ekrany/shopping-free-time/cyfrowe-witryny/" TargetMode="External"/><Relationship Id="rId311" Type="http://schemas.openxmlformats.org/officeDocument/2006/relationships/hyperlink" Target="https://screennetwork.pl/ekrany/shopping-free-time/media-markt/" TargetMode="External"/><Relationship Id="rId353" Type="http://schemas.openxmlformats.org/officeDocument/2006/relationships/hyperlink" Target="https://screennetwork.pl/ekrany/shopping-free-time/media-markt/" TargetMode="External"/><Relationship Id="rId395" Type="http://schemas.openxmlformats.org/officeDocument/2006/relationships/hyperlink" Target="https://screennetwork.pl/ekrany/shopping-free-time/salony-prasowe/" TargetMode="External"/><Relationship Id="rId409" Type="http://schemas.openxmlformats.org/officeDocument/2006/relationships/hyperlink" Target="https://screennetwork.pl/ekrany/on-the-go/kasy-biletowe-pkp-ic/" TargetMode="External"/><Relationship Id="rId92" Type="http://schemas.openxmlformats.org/officeDocument/2006/relationships/hyperlink" Target="http://led.screennetwork.pl/LOK3030" TargetMode="External"/><Relationship Id="rId213" Type="http://schemas.openxmlformats.org/officeDocument/2006/relationships/hyperlink" Target="http://led.screennetwork.pl/LOK2861" TargetMode="External"/><Relationship Id="rId420" Type="http://schemas.openxmlformats.org/officeDocument/2006/relationships/hyperlink" Target="https://screennetwork.pl/ekrany/led-city/warszawa-towarowa-plac-zawiszy/" TargetMode="External"/><Relationship Id="rId255" Type="http://schemas.openxmlformats.org/officeDocument/2006/relationships/hyperlink" Target="https://screennetwork.pl/ekrany/shopping-free-time/kluby-fitness-cityfit/" TargetMode="External"/><Relationship Id="rId297" Type="http://schemas.openxmlformats.org/officeDocument/2006/relationships/hyperlink" Target="https://screennetwork.pl/ekrany/shopping-free-time/salony-prasowe/" TargetMode="External"/><Relationship Id="rId462" Type="http://schemas.openxmlformats.org/officeDocument/2006/relationships/hyperlink" Target="http://led.screennetwork.pl/LOK1878" TargetMode="External"/><Relationship Id="rId518" Type="http://schemas.openxmlformats.org/officeDocument/2006/relationships/hyperlink" Target="https://screennetwork.pl/ekrany/on-the-go/kasy-biletowe-pkp-ic/" TargetMode="External"/><Relationship Id="rId115" Type="http://schemas.openxmlformats.org/officeDocument/2006/relationships/hyperlink" Target="https://screennetwork.pl/ekrany/shopping-free-time/cyfrowe-witryny/" TargetMode="External"/><Relationship Id="rId157" Type="http://schemas.openxmlformats.org/officeDocument/2006/relationships/hyperlink" Target="https://screennetwork.pl/ekrany/shopping-free-time/cyfrowe-witryny/" TargetMode="External"/><Relationship Id="rId322" Type="http://schemas.openxmlformats.org/officeDocument/2006/relationships/hyperlink" Target="https://screennetwork.pl/ekrany/shopping-free-time/media-markt/" TargetMode="External"/><Relationship Id="rId364" Type="http://schemas.openxmlformats.org/officeDocument/2006/relationships/hyperlink" Target="https://screennetwork.pl/ekrany/shopping-free-time/media-markt/" TargetMode="External"/><Relationship Id="rId61" Type="http://schemas.openxmlformats.org/officeDocument/2006/relationships/hyperlink" Target="https://screennetwork.pl/ekrany/shopping-free-time/cyfrowe-witryny/" TargetMode="External"/><Relationship Id="rId199" Type="http://schemas.openxmlformats.org/officeDocument/2006/relationships/hyperlink" Target="https://screennetwork.pl/ekrany/shopping-free-time/cyfrowe-witryny/" TargetMode="External"/><Relationship Id="rId19" Type="http://schemas.openxmlformats.org/officeDocument/2006/relationships/hyperlink" Target="https://screennetwork.pl/ekrany/shopping-free-time/cyfrowe-witryny/" TargetMode="External"/><Relationship Id="rId224" Type="http://schemas.openxmlformats.org/officeDocument/2006/relationships/hyperlink" Target="http://led.screennetwork.pl/LOK2850" TargetMode="External"/><Relationship Id="rId266" Type="http://schemas.openxmlformats.org/officeDocument/2006/relationships/hyperlink" Target="https://screennetwork.pl/ekrany/shopping-free-time/media-markt/" TargetMode="External"/><Relationship Id="rId431" Type="http://schemas.openxmlformats.org/officeDocument/2006/relationships/hyperlink" Target="http://led.screennetwork.pl/LOK2578" TargetMode="External"/><Relationship Id="rId473" Type="http://schemas.openxmlformats.org/officeDocument/2006/relationships/hyperlink" Target="http://led.screennetwork.pl/LOK1855" TargetMode="External"/><Relationship Id="rId529" Type="http://schemas.openxmlformats.org/officeDocument/2006/relationships/hyperlink" Target="http://led.screennetwork.pl/LOK3670" TargetMode="External"/><Relationship Id="rId30" Type="http://schemas.openxmlformats.org/officeDocument/2006/relationships/hyperlink" Target="https://screennetwork.pl/ekrany/shopping-free-time/cyfrowe-witryny/" TargetMode="External"/><Relationship Id="rId126" Type="http://schemas.openxmlformats.org/officeDocument/2006/relationships/hyperlink" Target="https://screennetwork.pl/ekrany/shopping-free-time/cyfrowe-witryny/" TargetMode="External"/><Relationship Id="rId168" Type="http://schemas.openxmlformats.org/officeDocument/2006/relationships/hyperlink" Target="https://screennetwork.pl/ekrany/shopping-free-time/cyfrowe-witryny/" TargetMode="External"/><Relationship Id="rId333" Type="http://schemas.openxmlformats.org/officeDocument/2006/relationships/hyperlink" Target="https://screennetwork.pl/ekrany/shopping-free-time/media-markt/" TargetMode="External"/><Relationship Id="rId540" Type="http://schemas.openxmlformats.org/officeDocument/2006/relationships/hyperlink" Target="https://screennetwork.pl/ekrany/led-city/warszawa-czerniakowska-kier-wilanow/" TargetMode="External"/><Relationship Id="rId72" Type="http://schemas.openxmlformats.org/officeDocument/2006/relationships/hyperlink" Target="https://screennetwork.pl/ekrany/shopping-free-time/kluby-fitness-cityfit/" TargetMode="External"/><Relationship Id="rId375" Type="http://schemas.openxmlformats.org/officeDocument/2006/relationships/hyperlink" Target="https://screennetwork.pl/ekrany/shopping-free-time/salony-prasowe/" TargetMode="External"/><Relationship Id="rId3" Type="http://schemas.openxmlformats.org/officeDocument/2006/relationships/hyperlink" Target="https://screennetwork.pl/ekrany/shopping-free-time/poczta-polska/" TargetMode="External"/><Relationship Id="rId235" Type="http://schemas.openxmlformats.org/officeDocument/2006/relationships/hyperlink" Target="https://screennetwork.pl/ekrany/shopping-free-time/cyfrowe-witryny/" TargetMode="External"/><Relationship Id="rId277" Type="http://schemas.openxmlformats.org/officeDocument/2006/relationships/hyperlink" Target="https://screennetwork.pl/ekrany/shopping-free-time/salony-prasowe/" TargetMode="External"/><Relationship Id="rId400" Type="http://schemas.openxmlformats.org/officeDocument/2006/relationships/hyperlink" Target="https://screennetwork.pl/ekrany/shopping-free-time/media-markt/" TargetMode="External"/><Relationship Id="rId442" Type="http://schemas.openxmlformats.org/officeDocument/2006/relationships/hyperlink" Target="https://screennetwork.pl/ekrany/led-city/warszawa-al-krakowska/" TargetMode="External"/><Relationship Id="rId484" Type="http://schemas.openxmlformats.org/officeDocument/2006/relationships/hyperlink" Target="http://led.screennetwork.pl/LOK1825" TargetMode="External"/><Relationship Id="rId137" Type="http://schemas.openxmlformats.org/officeDocument/2006/relationships/hyperlink" Target="https://screennetwork.pl/ekrany/shopping-free-time/cyfrowe-witryny/" TargetMode="External"/><Relationship Id="rId302" Type="http://schemas.openxmlformats.org/officeDocument/2006/relationships/hyperlink" Target="https://screennetwork.pl/ekrany/shopping-free-time/salony-prasowe/" TargetMode="External"/><Relationship Id="rId344" Type="http://schemas.openxmlformats.org/officeDocument/2006/relationships/hyperlink" Target="https://screennetwork.pl/ekrany/shopping-free-time/media-markt/" TargetMode="External"/><Relationship Id="rId41" Type="http://schemas.openxmlformats.org/officeDocument/2006/relationships/hyperlink" Target="https://screennetwork.pl/ekrany/shopping-free-time/cyfrowe-witryny/" TargetMode="External"/><Relationship Id="rId83" Type="http://schemas.openxmlformats.org/officeDocument/2006/relationships/hyperlink" Target="https://screennetwork.pl/ekrany/shopping-free-time/cyfrowe-witryny/" TargetMode="External"/><Relationship Id="rId179" Type="http://schemas.openxmlformats.org/officeDocument/2006/relationships/hyperlink" Target="https://screennetwork.pl/ekrany/shopping-free-time/cyfrowe-witryny/" TargetMode="External"/><Relationship Id="rId386" Type="http://schemas.openxmlformats.org/officeDocument/2006/relationships/hyperlink" Target="https://screennetwork.pl/ekrany/shopping-free-time/salony-prasowe/" TargetMode="External"/><Relationship Id="rId190" Type="http://schemas.openxmlformats.org/officeDocument/2006/relationships/hyperlink" Target="https://screennetwork.pl/ekrany/shopping-free-time/cyfrowe-witryny/" TargetMode="External"/><Relationship Id="rId204" Type="http://schemas.openxmlformats.org/officeDocument/2006/relationships/hyperlink" Target="https://screennetwork.pl/ekrany/shopping-free-time/cyfrowe-witryny/" TargetMode="External"/><Relationship Id="rId246" Type="http://schemas.openxmlformats.org/officeDocument/2006/relationships/hyperlink" Target="https://screennetwork.pl/ekrany/shopping-free-time/kluby-fitness-cityfit/" TargetMode="External"/><Relationship Id="rId288" Type="http://schemas.openxmlformats.org/officeDocument/2006/relationships/hyperlink" Target="https://screennetwork.pl/ekrany/shopping-free-time/media-markt/" TargetMode="External"/><Relationship Id="rId411" Type="http://schemas.openxmlformats.org/officeDocument/2006/relationships/hyperlink" Target="https://screennetwork.pl/ekrany/on-the-go/kasy-biletowe-pkp-ic/" TargetMode="External"/><Relationship Id="rId453" Type="http://schemas.openxmlformats.org/officeDocument/2006/relationships/hyperlink" Target="https://screennetwork.pl/ekrany/on-the-go/salony-prasowe/" TargetMode="External"/><Relationship Id="rId509" Type="http://schemas.openxmlformats.org/officeDocument/2006/relationships/hyperlink" Target="https://screennetwork.pl/ekrany/led-city/warszawa-wilanowska-okecie/" TargetMode="External"/><Relationship Id="rId106" Type="http://schemas.openxmlformats.org/officeDocument/2006/relationships/hyperlink" Target="http://led.screennetwork.pl/LOK3013" TargetMode="External"/><Relationship Id="rId313" Type="http://schemas.openxmlformats.org/officeDocument/2006/relationships/hyperlink" Target="https://screennetwork.pl/ekrany/shopping-free-time/media-markt/" TargetMode="External"/><Relationship Id="rId495" Type="http://schemas.openxmlformats.org/officeDocument/2006/relationships/hyperlink" Target="https://screennetwork.pl/ekrany/led-city/warszawa-fieldorfa/" TargetMode="External"/><Relationship Id="rId10" Type="http://schemas.openxmlformats.org/officeDocument/2006/relationships/hyperlink" Target="https://screennetwork.pl/ekrany/shopping-free-time/cyfrowe-witryny/" TargetMode="External"/><Relationship Id="rId52" Type="http://schemas.openxmlformats.org/officeDocument/2006/relationships/hyperlink" Target="https://screennetwork.pl/ekrany/shopping-free-time/cyfrowe-witryny/" TargetMode="External"/><Relationship Id="rId94" Type="http://schemas.openxmlformats.org/officeDocument/2006/relationships/hyperlink" Target="http://led.screennetwork.pl/LOK3027" TargetMode="External"/><Relationship Id="rId148" Type="http://schemas.openxmlformats.org/officeDocument/2006/relationships/hyperlink" Target="https://screennetwork.pl/ekrany/shopping-free-time/cyfrowe-witryny/" TargetMode="External"/><Relationship Id="rId355" Type="http://schemas.openxmlformats.org/officeDocument/2006/relationships/hyperlink" Target="https://screennetwork.pl/ekrany/shopping-free-time/media-markt/" TargetMode="External"/><Relationship Id="rId397" Type="http://schemas.openxmlformats.org/officeDocument/2006/relationships/hyperlink" Target="https://screennetwork.pl/ekrany/shopping-free-time/media-markt/" TargetMode="External"/><Relationship Id="rId520" Type="http://schemas.openxmlformats.org/officeDocument/2006/relationships/hyperlink" Target="https://screennetwork.pl/ekrany/on-the-go/kasy-biletowe-pkp-ic/" TargetMode="External"/><Relationship Id="rId215" Type="http://schemas.openxmlformats.org/officeDocument/2006/relationships/hyperlink" Target="http://led.screennetwork.pl/LOK2859" TargetMode="External"/><Relationship Id="rId257" Type="http://schemas.openxmlformats.org/officeDocument/2006/relationships/hyperlink" Target="https://screennetwork.pl/ekrany/shopping-free-time/kluby-fitness-cityfit/" TargetMode="External"/><Relationship Id="rId422" Type="http://schemas.openxmlformats.org/officeDocument/2006/relationships/hyperlink" Target="http://led.screennetwork.pl/LOK2721" TargetMode="External"/><Relationship Id="rId464" Type="http://schemas.openxmlformats.org/officeDocument/2006/relationships/hyperlink" Target="http://led.screennetwork.pl/LOK1865" TargetMode="External"/><Relationship Id="rId299" Type="http://schemas.openxmlformats.org/officeDocument/2006/relationships/hyperlink" Target="https://screennetwork.pl/ekrany/shopping-free-time/salony-prasowe/" TargetMode="External"/><Relationship Id="rId63" Type="http://schemas.openxmlformats.org/officeDocument/2006/relationships/hyperlink" Target="https://screennetwork.pl/ekrany/shopping-free-time/cyfrowe-witryny/" TargetMode="External"/><Relationship Id="rId159" Type="http://schemas.openxmlformats.org/officeDocument/2006/relationships/hyperlink" Target="https://screennetwork.pl/ekrany/shopping-free-time/cyfrowe-witryny/" TargetMode="External"/><Relationship Id="rId366" Type="http://schemas.openxmlformats.org/officeDocument/2006/relationships/hyperlink" Target="https://screennetwork.pl/ekrany/shopping-free-time/salony-prasowe/" TargetMode="External"/><Relationship Id="rId226" Type="http://schemas.openxmlformats.org/officeDocument/2006/relationships/hyperlink" Target="http://led.screennetwork.pl/LOK2848" TargetMode="External"/><Relationship Id="rId433" Type="http://schemas.openxmlformats.org/officeDocument/2006/relationships/hyperlink" Target="https://screennetwork.pl/ekrany/led-city/warszawa-polczynska-kier-s8/" TargetMode="External"/><Relationship Id="rId74" Type="http://schemas.openxmlformats.org/officeDocument/2006/relationships/hyperlink" Target="https://screennetwork.pl/ekrany/shopping-free-time/cyfrowe-witryny/" TargetMode="External"/><Relationship Id="rId377" Type="http://schemas.openxmlformats.org/officeDocument/2006/relationships/hyperlink" Target="https://screennetwork.pl/ekrany/shopping-free-time/salony-prasowe/" TargetMode="External"/><Relationship Id="rId500" Type="http://schemas.openxmlformats.org/officeDocument/2006/relationships/hyperlink" Target="https://screennetwork.pl/ekrany/on-the-go/kasy-biletowe-pkp-ic/" TargetMode="External"/><Relationship Id="rId5" Type="http://schemas.openxmlformats.org/officeDocument/2006/relationships/hyperlink" Target="https://screennetwork.pl/ekrany/shopping-free-time/cyfrowe-witryny/" TargetMode="External"/><Relationship Id="rId237" Type="http://schemas.openxmlformats.org/officeDocument/2006/relationships/hyperlink" Target="https://screennetwork.pl/ekrany/shopping-free-time/kluby-fitness-cityfit/" TargetMode="External"/><Relationship Id="rId444" Type="http://schemas.openxmlformats.org/officeDocument/2006/relationships/hyperlink" Target="http://led.screennetwork.pl/LOK2377" TargetMode="External"/><Relationship Id="rId290" Type="http://schemas.openxmlformats.org/officeDocument/2006/relationships/hyperlink" Target="https://screennetwork.pl/ekrany/shopping-free-time/media-markt/" TargetMode="External"/><Relationship Id="rId304" Type="http://schemas.openxmlformats.org/officeDocument/2006/relationships/hyperlink" Target="https://screennetwork.pl/ekrany/shopping-free-time/salony-prasowe/" TargetMode="External"/><Relationship Id="rId388" Type="http://schemas.openxmlformats.org/officeDocument/2006/relationships/hyperlink" Target="https://screennetwork.pl/ekrany/shopping-free-time/salony-prasowe/" TargetMode="External"/><Relationship Id="rId511" Type="http://schemas.openxmlformats.org/officeDocument/2006/relationships/hyperlink" Target="https://screennetwork.pl/ekrany/on-the-go/kasy-biletowe-pkp-ic/" TargetMode="External"/><Relationship Id="rId85" Type="http://schemas.openxmlformats.org/officeDocument/2006/relationships/hyperlink" Target="http://led.screennetwork.pl/LOK3037" TargetMode="External"/><Relationship Id="rId150" Type="http://schemas.openxmlformats.org/officeDocument/2006/relationships/hyperlink" Target="https://screennetwork.pl/ekrany/shopping-free-time/cyfrowe-witryny/" TargetMode="External"/><Relationship Id="rId248" Type="http://schemas.openxmlformats.org/officeDocument/2006/relationships/hyperlink" Target="https://screennetwork.pl/ekrany/shopping-free-time/kluby-fitness-cityfit/" TargetMode="External"/><Relationship Id="rId455" Type="http://schemas.openxmlformats.org/officeDocument/2006/relationships/hyperlink" Target="http://led.screennetwork.pl/LOK1930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screennetwork.pl/dokumenty/specyfikacja-dworzec-katowice.pd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screennetwork.pl/dokumenty/specyfikacja-dworzec-warszawa-wschodnia.pdf" TargetMode="External"/><Relationship Id="rId1" Type="http://schemas.openxmlformats.org/officeDocument/2006/relationships/hyperlink" Target="https://screennetwork.pl/dokumenty/specyfikacja-dworzec-poznan-glowny.pdf" TargetMode="External"/><Relationship Id="rId6" Type="http://schemas.openxmlformats.org/officeDocument/2006/relationships/hyperlink" Target="https://screennetwork.pl/dokumenty/specyfikacja-marriott-double-screen.pdf" TargetMode="External"/><Relationship Id="rId5" Type="http://schemas.openxmlformats.org/officeDocument/2006/relationships/hyperlink" Target="https://screennetwork.pl/dokumenty/specyfikacja-plac-unii.pdf" TargetMode="External"/><Relationship Id="rId4" Type="http://schemas.openxmlformats.org/officeDocument/2006/relationships/hyperlink" Target="https://screennetwork.pl/dokumenty/specyfikacja-kasprzaka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41650"/>
    <pageSetUpPr fitToPage="1"/>
  </sheetPr>
  <dimension ref="A1:AE43"/>
  <sheetViews>
    <sheetView tabSelected="1" zoomScale="80" zoomScaleNormal="80" workbookViewId="0">
      <selection activeCell="H68" sqref="H68"/>
    </sheetView>
  </sheetViews>
  <sheetFormatPr defaultColWidth="9.28515625" defaultRowHeight="12.75"/>
  <cols>
    <col min="1" max="1" width="2.28515625" style="54" customWidth="1"/>
    <col min="2" max="2" width="1" style="54" hidden="1" customWidth="1"/>
    <col min="3" max="3" width="43.7109375" style="54" customWidth="1"/>
    <col min="4" max="5" width="10.7109375" style="54" customWidth="1"/>
    <col min="6" max="6" width="11.5703125" style="54" customWidth="1"/>
    <col min="7" max="7" width="10.5703125" style="54" customWidth="1"/>
    <col min="8" max="8" width="11" style="54" customWidth="1"/>
    <col min="9" max="9" width="11.28515625" style="54" customWidth="1"/>
    <col min="10" max="10" width="13.5703125" style="54" customWidth="1"/>
    <col min="11" max="11" width="15.42578125" style="54" customWidth="1"/>
    <col min="12" max="12" width="13.5703125" style="54" hidden="1" customWidth="1"/>
    <col min="13" max="13" width="8" style="54" hidden="1" customWidth="1"/>
    <col min="14" max="14" width="16.7109375" style="54" hidden="1" customWidth="1"/>
    <col min="15" max="15" width="17.28515625" style="54" customWidth="1"/>
    <col min="16" max="16" width="14.42578125" style="54" customWidth="1"/>
    <col min="17" max="17" width="17.28515625" style="54" bestFit="1" customWidth="1"/>
    <col min="18" max="18" width="5.7109375" style="56" hidden="1" customWidth="1"/>
    <col min="19" max="19" width="7.7109375" style="56" hidden="1" customWidth="1"/>
    <col min="20" max="20" width="71.42578125" style="54" customWidth="1"/>
    <col min="21" max="21" width="9.28515625" style="56" customWidth="1"/>
    <col min="22" max="22" width="9.28515625" style="54" customWidth="1"/>
    <col min="23" max="23" width="12.28515625" style="54" customWidth="1"/>
    <col min="24" max="24" width="13.7109375" style="54" bestFit="1" customWidth="1"/>
    <col min="25" max="28" width="9.28515625" style="54" customWidth="1"/>
    <col min="29" max="30" width="9.28515625" style="56" customWidth="1"/>
    <col min="31" max="31" width="9.28515625" style="54" customWidth="1"/>
    <col min="32" max="16384" width="9.28515625" style="54"/>
  </cols>
  <sheetData>
    <row r="1" spans="1:31" s="48" customFormat="1" ht="11.85" customHeight="1">
      <c r="A1" s="47"/>
      <c r="B1" s="47"/>
      <c r="D1" s="2"/>
      <c r="E1" s="3"/>
      <c r="F1" s="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9"/>
      <c r="S1" s="49"/>
      <c r="U1" s="49"/>
      <c r="AC1" s="49"/>
      <c r="AD1" s="49"/>
    </row>
    <row r="2" spans="1:31" s="48" customFormat="1" ht="20.85" customHeight="1">
      <c r="B2" s="159" t="s">
        <v>753</v>
      </c>
      <c r="C2" s="159"/>
      <c r="D2" s="159"/>
      <c r="E2" s="159"/>
      <c r="F2" s="159"/>
      <c r="G2" s="159"/>
      <c r="H2" s="159"/>
      <c r="I2" s="5"/>
      <c r="J2" s="50"/>
      <c r="K2" s="50"/>
      <c r="L2" s="50"/>
      <c r="M2" s="50"/>
      <c r="N2" s="50"/>
      <c r="O2" s="50"/>
      <c r="P2" s="50"/>
      <c r="Q2" s="50"/>
      <c r="R2" s="49"/>
      <c r="S2" s="49"/>
      <c r="T2" s="50"/>
      <c r="U2" s="49"/>
      <c r="AC2" s="49"/>
      <c r="AD2" s="49"/>
    </row>
    <row r="3" spans="1:31" s="48" customFormat="1" ht="20.85" customHeight="1">
      <c r="B3" s="159" t="s">
        <v>754</v>
      </c>
      <c r="C3" s="159"/>
      <c r="D3" s="76">
        <f>H3-F3+1</f>
        <v>30</v>
      </c>
      <c r="E3" s="10" t="s">
        <v>755</v>
      </c>
      <c r="F3" s="11">
        <v>45383</v>
      </c>
      <c r="G3" s="10" t="s">
        <v>756</v>
      </c>
      <c r="H3" s="11">
        <v>45412</v>
      </c>
      <c r="I3" s="6"/>
      <c r="J3" s="117"/>
      <c r="K3" s="118"/>
      <c r="L3" s="51"/>
      <c r="M3" s="51"/>
      <c r="N3" s="51"/>
      <c r="O3" s="51"/>
      <c r="P3" s="51"/>
      <c r="Q3" s="51"/>
      <c r="R3" s="49"/>
      <c r="S3" s="49"/>
      <c r="T3" s="51"/>
      <c r="U3" s="49"/>
      <c r="AC3" s="49"/>
      <c r="AD3" s="49">
        <f>IF(F3=0,3,MONTH(F3))</f>
        <v>4</v>
      </c>
      <c r="AE3" s="49">
        <f>IF(H3=0,3,MONTH(H3))</f>
        <v>4</v>
      </c>
    </row>
    <row r="4" spans="1:31" s="48" customFormat="1" ht="15" customHeight="1">
      <c r="D4" s="7"/>
      <c r="E4" s="8"/>
      <c r="F4" s="4"/>
      <c r="G4" s="2"/>
      <c r="H4" s="2"/>
      <c r="I4" s="75"/>
      <c r="J4" s="2"/>
      <c r="K4" s="2"/>
      <c r="L4" s="2"/>
      <c r="M4" s="2"/>
      <c r="N4" s="2"/>
      <c r="O4" s="2"/>
      <c r="P4" s="2"/>
      <c r="Q4" s="2"/>
      <c r="R4" s="49"/>
      <c r="S4" s="49"/>
      <c r="T4" s="9"/>
      <c r="U4" s="49"/>
      <c r="AC4" s="49"/>
      <c r="AD4" s="49"/>
    </row>
    <row r="5" spans="1:31" s="48" customFormat="1" ht="67.5" customHeight="1">
      <c r="B5" s="13" t="s">
        <v>9</v>
      </c>
      <c r="C5" s="13" t="s">
        <v>10</v>
      </c>
      <c r="D5" s="13" t="s">
        <v>757</v>
      </c>
      <c r="E5" s="13" t="s">
        <v>758</v>
      </c>
      <c r="F5" s="13" t="s">
        <v>759</v>
      </c>
      <c r="G5" s="13" t="s">
        <v>13</v>
      </c>
      <c r="H5" s="13" t="s">
        <v>760</v>
      </c>
      <c r="I5" s="13" t="s">
        <v>761</v>
      </c>
      <c r="J5" s="13" t="s">
        <v>762</v>
      </c>
      <c r="K5" s="13" t="s">
        <v>763</v>
      </c>
      <c r="L5" s="13" t="s">
        <v>764</v>
      </c>
      <c r="M5" s="13" t="s">
        <v>771</v>
      </c>
      <c r="N5" s="13" t="s">
        <v>765</v>
      </c>
      <c r="O5" s="13" t="s">
        <v>766</v>
      </c>
      <c r="P5" s="13" t="s">
        <v>768</v>
      </c>
      <c r="Q5" s="13" t="s">
        <v>776</v>
      </c>
      <c r="R5" s="13" t="s">
        <v>1541</v>
      </c>
      <c r="S5" s="13" t="s">
        <v>1542</v>
      </c>
      <c r="T5" s="13" t="s">
        <v>767</v>
      </c>
      <c r="U5" s="37"/>
      <c r="V5" s="37"/>
      <c r="AC5" s="49"/>
      <c r="AD5" s="49"/>
    </row>
    <row r="6" spans="1:31" s="48" customFormat="1" ht="18.75" customHeight="1">
      <c r="B6" s="14" t="s">
        <v>0</v>
      </c>
      <c r="C6" s="42" t="s">
        <v>1561</v>
      </c>
      <c r="D6" s="14">
        <v>15</v>
      </c>
      <c r="E6" s="94">
        <f>$D$3</f>
        <v>30</v>
      </c>
      <c r="F6" s="38">
        <f>COUNTIF(Lista!C:C,C6)</f>
        <v>1</v>
      </c>
      <c r="G6" s="21">
        <f>SUMIF(Lista!C:C,C6,Lista!K:K)</f>
        <v>1</v>
      </c>
      <c r="H6" s="21">
        <f t="shared" ref="H6:H14" si="0">S6-R6</f>
        <v>18</v>
      </c>
      <c r="I6" s="21">
        <v>10</v>
      </c>
      <c r="J6" s="22">
        <f t="shared" ref="J6:J13" si="1">E6*F6*H6*I6</f>
        <v>5400</v>
      </c>
      <c r="K6" s="23">
        <f>IF(G6=0,0,(381150*(E6/30)*(D6/15)*(H6/18)*(I6/40))*Sezonowość!$M$7)</f>
        <v>95287.5</v>
      </c>
      <c r="L6" s="25">
        <f t="shared" ref="L6:L14" si="2">F6*K6</f>
        <v>95287.5</v>
      </c>
      <c r="M6" s="81">
        <v>0</v>
      </c>
      <c r="N6" s="39">
        <f t="shared" ref="N6:N12" si="3">K6-(K6*M6)</f>
        <v>95287.5</v>
      </c>
      <c r="O6" s="40">
        <f t="shared" ref="O6:O13" si="4">N6*G6</f>
        <v>95287.5</v>
      </c>
      <c r="P6" s="14" t="s">
        <v>0</v>
      </c>
      <c r="Q6" s="41">
        <f>SUMIF(Lista!C:C,C6,Lista!J:J)*E6</f>
        <v>6828000</v>
      </c>
      <c r="R6" s="106">
        <v>6</v>
      </c>
      <c r="S6" s="106">
        <v>24</v>
      </c>
      <c r="T6" s="12"/>
      <c r="U6" s="2"/>
      <c r="X6" s="52"/>
      <c r="AC6" s="49"/>
      <c r="AD6" s="49"/>
    </row>
    <row r="7" spans="1:31" s="48" customFormat="1" ht="19.350000000000001" customHeight="1">
      <c r="B7" s="14" t="s">
        <v>0</v>
      </c>
      <c r="C7" s="43" t="s">
        <v>1563</v>
      </c>
      <c r="D7" s="14">
        <v>15</v>
      </c>
      <c r="E7" s="94">
        <f t="shared" ref="E7:E30" si="5">$D$3</f>
        <v>30</v>
      </c>
      <c r="F7" s="38">
        <f>COUNTIF(Lista!C:C,C7)</f>
        <v>1</v>
      </c>
      <c r="G7" s="21">
        <f>SUMIF(Lista!C:C,C7,Lista!K:K)</f>
        <v>1</v>
      </c>
      <c r="H7" s="21">
        <f t="shared" si="0"/>
        <v>18</v>
      </c>
      <c r="I7" s="21">
        <v>10</v>
      </c>
      <c r="J7" s="22">
        <f t="shared" si="1"/>
        <v>5400</v>
      </c>
      <c r="K7" s="23">
        <f>IF(G7=0,0,(381150*(E7/30)*(D7/15)*(H7/18)*(I7/40))*Sezonowość!$M$7)</f>
        <v>95287.5</v>
      </c>
      <c r="L7" s="25">
        <f t="shared" si="2"/>
        <v>95287.5</v>
      </c>
      <c r="M7" s="81">
        <v>0</v>
      </c>
      <c r="N7" s="39">
        <f t="shared" si="3"/>
        <v>95287.5</v>
      </c>
      <c r="O7" s="40">
        <f t="shared" si="4"/>
        <v>95287.5</v>
      </c>
      <c r="P7" s="14" t="s">
        <v>0</v>
      </c>
      <c r="Q7" s="41">
        <f>SUMIF(Lista!C:C,C7,Lista!J:J)*E7</f>
        <v>6828000</v>
      </c>
      <c r="R7" s="106">
        <v>6</v>
      </c>
      <c r="S7" s="106">
        <v>24</v>
      </c>
      <c r="T7" s="12"/>
      <c r="U7" s="2"/>
      <c r="X7" s="52"/>
      <c r="AC7" s="49"/>
      <c r="AD7" s="49"/>
    </row>
    <row r="8" spans="1:31" s="48" customFormat="1" ht="18.600000000000001" customHeight="1">
      <c r="B8" s="14" t="s">
        <v>0</v>
      </c>
      <c r="C8" s="42" t="s">
        <v>1565</v>
      </c>
      <c r="D8" s="14">
        <v>15</v>
      </c>
      <c r="E8" s="94">
        <f>$D$3</f>
        <v>30</v>
      </c>
      <c r="F8" s="38">
        <f>COUNTIF(Lista!C:C,C8)</f>
        <v>1</v>
      </c>
      <c r="G8" s="21">
        <f>SUMIF(Lista!C:C,C8,Lista!K:K)</f>
        <v>1</v>
      </c>
      <c r="H8" s="83">
        <f>IF(Sezonowość!N4&gt;0,13,S8-R8)</f>
        <v>16</v>
      </c>
      <c r="I8" s="21">
        <v>10</v>
      </c>
      <c r="J8" s="22">
        <f t="shared" ref="J8" si="6">E8*F8*H8*I8</f>
        <v>4800</v>
      </c>
      <c r="K8" s="23">
        <f>IF(G8=0,0,((363000)*(E8/30)*(D8/15)*(H8/16)*(I8/40))*Sezonowość!$M$7)</f>
        <v>90750</v>
      </c>
      <c r="L8" s="25">
        <f t="shared" ref="L8" si="7">F8*K8</f>
        <v>90750</v>
      </c>
      <c r="M8" s="81">
        <v>0</v>
      </c>
      <c r="N8" s="39">
        <f t="shared" si="3"/>
        <v>90750</v>
      </c>
      <c r="O8" s="40">
        <f>N8*G8</f>
        <v>90750</v>
      </c>
      <c r="P8" s="14" t="s">
        <v>0</v>
      </c>
      <c r="Q8" s="41">
        <f>SUMIF(Lista!C:C,C8,Lista!J:J)*E8</f>
        <v>8554350</v>
      </c>
      <c r="R8" s="106">
        <v>6</v>
      </c>
      <c r="S8" s="106">
        <v>22</v>
      </c>
      <c r="T8" s="84" t="str">
        <f>IF(Sezonowość!N4&gt;0,"Letni tryb pracy ekranu w terminie 15.VI-31.VIII w godzinach 6-11 i 14-22"," ")</f>
        <v xml:space="preserve"> </v>
      </c>
      <c r="U8" s="2"/>
      <c r="X8" s="52"/>
      <c r="AC8" s="49"/>
      <c r="AD8" s="49"/>
    </row>
    <row r="9" spans="1:31" s="48" customFormat="1" ht="19.350000000000001" customHeight="1">
      <c r="B9" s="14" t="s">
        <v>0</v>
      </c>
      <c r="C9" s="43" t="s">
        <v>1567</v>
      </c>
      <c r="D9" s="14">
        <v>15</v>
      </c>
      <c r="E9" s="94">
        <f t="shared" si="5"/>
        <v>30</v>
      </c>
      <c r="F9" s="38">
        <f>COUNTIF(Lista!C:C,C9)</f>
        <v>1</v>
      </c>
      <c r="G9" s="21">
        <f>SUMIF(Lista!C:C,C9,Lista!K:K)</f>
        <v>1</v>
      </c>
      <c r="H9" s="21">
        <f t="shared" si="0"/>
        <v>16</v>
      </c>
      <c r="I9" s="21">
        <v>10</v>
      </c>
      <c r="J9" s="22">
        <f t="shared" si="1"/>
        <v>4800</v>
      </c>
      <c r="K9" s="23">
        <f>IF(G9=0,0,(29040*(E9/30)*(D9/15)*(H9/16)*(I9/10))*Sezonowość!$M$7)</f>
        <v>29040</v>
      </c>
      <c r="L9" s="25">
        <f t="shared" si="2"/>
        <v>29040</v>
      </c>
      <c r="M9" s="81">
        <v>0</v>
      </c>
      <c r="N9" s="39">
        <f t="shared" si="3"/>
        <v>29040</v>
      </c>
      <c r="O9" s="40">
        <f t="shared" si="4"/>
        <v>29040</v>
      </c>
      <c r="P9" s="14" t="s">
        <v>0</v>
      </c>
      <c r="Q9" s="41">
        <f>SUMIF(Lista!C:C,C9,Lista!J:J)*E9</f>
        <v>4083000</v>
      </c>
      <c r="R9" s="106">
        <v>6</v>
      </c>
      <c r="S9" s="106">
        <v>22</v>
      </c>
      <c r="T9" s="12"/>
      <c r="U9" s="2"/>
      <c r="X9" s="52"/>
      <c r="AC9" s="49"/>
      <c r="AD9" s="49"/>
    </row>
    <row r="10" spans="1:31" s="48" customFormat="1" ht="19.149999999999999" customHeight="1">
      <c r="B10" s="14"/>
      <c r="C10" s="43" t="s">
        <v>1569</v>
      </c>
      <c r="D10" s="14">
        <v>15</v>
      </c>
      <c r="E10" s="94">
        <f t="shared" si="5"/>
        <v>30</v>
      </c>
      <c r="F10" s="38">
        <f>COUNTIF(Lista!C:C,C10)</f>
        <v>1</v>
      </c>
      <c r="G10" s="21">
        <f>SUMIF(Lista!C:C,C10,Lista!K:K)</f>
        <v>1</v>
      </c>
      <c r="H10" s="21">
        <f t="shared" ref="H10:H12" si="8">S10-R10</f>
        <v>18</v>
      </c>
      <c r="I10" s="21">
        <v>10</v>
      </c>
      <c r="J10" s="22">
        <f t="shared" ref="J10:J12" si="9">E10*F10*H10*I10</f>
        <v>5400</v>
      </c>
      <c r="K10" s="23">
        <f>IF(G10=0,0,(72600*(E10/30)*(D10/15)*(H10/18)*(I10/10)))*Sezonowość!$M$7</f>
        <v>72600</v>
      </c>
      <c r="L10" s="25">
        <f t="shared" ref="L10:L12" si="10">F10*K10</f>
        <v>72600</v>
      </c>
      <c r="M10" s="81">
        <v>0</v>
      </c>
      <c r="N10" s="39">
        <f t="shared" si="3"/>
        <v>72600</v>
      </c>
      <c r="O10" s="40">
        <f t="shared" ref="O10:O12" si="11">N10*G10</f>
        <v>72600</v>
      </c>
      <c r="P10" s="14" t="s">
        <v>0</v>
      </c>
      <c r="Q10" s="41">
        <f>SUMIF(Lista!C:C,C10,Lista!J:J)*E10</f>
        <v>2148000</v>
      </c>
      <c r="R10" s="106">
        <v>6</v>
      </c>
      <c r="S10" s="106">
        <v>24</v>
      </c>
      <c r="T10" s="12"/>
      <c r="U10" s="2"/>
      <c r="X10" s="52"/>
      <c r="AC10" s="49"/>
      <c r="AD10" s="49"/>
    </row>
    <row r="11" spans="1:31" s="48" customFormat="1" ht="19.149999999999999" customHeight="1">
      <c r="B11" s="14"/>
      <c r="C11" s="43" t="s">
        <v>3638</v>
      </c>
      <c r="D11" s="14">
        <v>15</v>
      </c>
      <c r="E11" s="94">
        <f t="shared" si="5"/>
        <v>30</v>
      </c>
      <c r="F11" s="38">
        <f>COUNTIF(Lista!C:C,C11)</f>
        <v>1</v>
      </c>
      <c r="G11" s="21">
        <f>SUMIF(Lista!C:C,C11,Lista!K:K)</f>
        <v>1</v>
      </c>
      <c r="H11" s="21">
        <f t="shared" si="8"/>
        <v>17</v>
      </c>
      <c r="I11" s="21">
        <v>10</v>
      </c>
      <c r="J11" s="22">
        <f t="shared" si="9"/>
        <v>5100</v>
      </c>
      <c r="K11" s="23">
        <f>((45000*(E11/30))*(D11/15)*(H11/17)*(I11/10))*Sezonowość!$M$7</f>
        <v>45000</v>
      </c>
      <c r="L11" s="25">
        <f t="shared" si="10"/>
        <v>45000</v>
      </c>
      <c r="M11" s="81">
        <v>0</v>
      </c>
      <c r="N11" s="39">
        <f t="shared" si="3"/>
        <v>45000</v>
      </c>
      <c r="O11" s="40">
        <f t="shared" si="11"/>
        <v>45000</v>
      </c>
      <c r="P11" s="14" t="s">
        <v>0</v>
      </c>
      <c r="Q11" s="41">
        <f>SUMIF(Lista!C:C,C11,Lista!J:J)*E11</f>
        <v>1755000</v>
      </c>
      <c r="R11" s="106">
        <v>6</v>
      </c>
      <c r="S11" s="106">
        <v>23</v>
      </c>
      <c r="T11" s="12"/>
      <c r="U11" s="2"/>
      <c r="X11" s="52"/>
      <c r="AC11" s="49"/>
      <c r="AD11" s="49"/>
    </row>
    <row r="12" spans="1:31" s="48" customFormat="1" ht="19.149999999999999" customHeight="1">
      <c r="B12" s="14"/>
      <c r="C12" s="43" t="s">
        <v>3640</v>
      </c>
      <c r="D12" s="14">
        <v>15</v>
      </c>
      <c r="E12" s="94">
        <f t="shared" si="5"/>
        <v>30</v>
      </c>
      <c r="F12" s="38">
        <f>COUNTIF(Lista!C:C,C12)</f>
        <v>1</v>
      </c>
      <c r="G12" s="21">
        <f>SUMIF(Lista!C:C,C12,Lista!K:K)</f>
        <v>1</v>
      </c>
      <c r="H12" s="21">
        <f t="shared" si="8"/>
        <v>17</v>
      </c>
      <c r="I12" s="21">
        <v>10</v>
      </c>
      <c r="J12" s="22">
        <f t="shared" si="9"/>
        <v>5100</v>
      </c>
      <c r="K12" s="23">
        <f>((47000*(E12/30))*(D12/15)*(H12/17)*(I12/10)*Sezonowość!$M$7)</f>
        <v>47000</v>
      </c>
      <c r="L12" s="25">
        <f t="shared" si="10"/>
        <v>47000</v>
      </c>
      <c r="M12" s="81">
        <v>0</v>
      </c>
      <c r="N12" s="39">
        <f t="shared" si="3"/>
        <v>47000</v>
      </c>
      <c r="O12" s="40">
        <f t="shared" si="11"/>
        <v>47000</v>
      </c>
      <c r="P12" s="14" t="s">
        <v>0</v>
      </c>
      <c r="Q12" s="41">
        <f>SUMIF(Lista!C:C,C12,Lista!J:J)*E12</f>
        <v>2367000</v>
      </c>
      <c r="R12" s="106">
        <v>6</v>
      </c>
      <c r="S12" s="106">
        <v>23</v>
      </c>
      <c r="T12" s="12"/>
      <c r="U12" s="2"/>
      <c r="X12" s="52"/>
      <c r="AC12" s="49"/>
      <c r="AD12" s="49"/>
    </row>
    <row r="13" spans="1:31" s="48" customFormat="1" ht="19.350000000000001" customHeight="1">
      <c r="B13" s="14" t="s">
        <v>0</v>
      </c>
      <c r="C13" s="43" t="s">
        <v>1573</v>
      </c>
      <c r="D13" s="14">
        <v>15</v>
      </c>
      <c r="E13" s="94">
        <f t="shared" si="5"/>
        <v>30</v>
      </c>
      <c r="F13" s="38">
        <f>COUNTIF(Lista!C:C,C13)</f>
        <v>1</v>
      </c>
      <c r="G13" s="21">
        <f>SUMIF(Lista!C:C,C13,Lista!K:K)</f>
        <v>1</v>
      </c>
      <c r="H13" s="21">
        <f t="shared" si="0"/>
        <v>20</v>
      </c>
      <c r="I13" s="21">
        <v>10</v>
      </c>
      <c r="J13" s="22">
        <f t="shared" si="1"/>
        <v>6000</v>
      </c>
      <c r="K13" s="23">
        <f>IF(G13=0,0,(29040*(E13/30)*(D13/15)*(H13/20)*(I13/10))*Sezonowość!$M$7)</f>
        <v>29040</v>
      </c>
      <c r="L13" s="25">
        <f t="shared" si="2"/>
        <v>29040</v>
      </c>
      <c r="M13" s="81">
        <v>0</v>
      </c>
      <c r="N13" s="39">
        <f t="shared" ref="N13:N29" si="12">K13-(K13*M13)</f>
        <v>29040</v>
      </c>
      <c r="O13" s="40">
        <f t="shared" si="4"/>
        <v>29040</v>
      </c>
      <c r="P13" s="14" t="s">
        <v>0</v>
      </c>
      <c r="Q13" s="41">
        <f>SUMIF(Lista!C:C,C13,Lista!J:J)*E13</f>
        <v>1515000</v>
      </c>
      <c r="R13" s="106">
        <v>4</v>
      </c>
      <c r="S13" s="106">
        <v>24</v>
      </c>
      <c r="T13" s="12"/>
      <c r="U13" s="2"/>
      <c r="X13" s="52"/>
      <c r="AC13" s="49"/>
      <c r="AD13" s="49"/>
    </row>
    <row r="14" spans="1:31" s="48" customFormat="1" ht="19.350000000000001" customHeight="1">
      <c r="B14" s="14"/>
      <c r="C14" s="43" t="s">
        <v>1575</v>
      </c>
      <c r="D14" s="14">
        <v>15</v>
      </c>
      <c r="E14" s="94">
        <f t="shared" si="5"/>
        <v>30</v>
      </c>
      <c r="F14" s="38">
        <f>COUNTIF(Lista!C:C,C14)</f>
        <v>1</v>
      </c>
      <c r="G14" s="21">
        <f>SUMIF(Lista!C:C,C14,Lista!K:K)</f>
        <v>1</v>
      </c>
      <c r="H14" s="21">
        <f t="shared" si="0"/>
        <v>16</v>
      </c>
      <c r="I14" s="21">
        <v>10</v>
      </c>
      <c r="J14" s="22">
        <f t="shared" ref="J14" si="13">E14*F14*H14*I14</f>
        <v>4800</v>
      </c>
      <c r="K14" s="23">
        <f>IF(G14=0,0,(29040*(E14/30)*(D14/15)*(H14/16)*(I14/10))*Sezonowość!$M$7)</f>
        <v>29040</v>
      </c>
      <c r="L14" s="25">
        <f t="shared" si="2"/>
        <v>29040</v>
      </c>
      <c r="M14" s="81">
        <v>0</v>
      </c>
      <c r="N14" s="39">
        <f t="shared" ref="N14:N17" si="14">K14-(K14*M14)</f>
        <v>29040</v>
      </c>
      <c r="O14" s="40">
        <f t="shared" ref="O14" si="15">N14*G14</f>
        <v>29040</v>
      </c>
      <c r="P14" s="14" t="s">
        <v>0</v>
      </c>
      <c r="Q14" s="41">
        <f>SUMIF(Lista!C:C,C14,Lista!J:J)*E14</f>
        <v>2838000</v>
      </c>
      <c r="R14" s="106">
        <v>6</v>
      </c>
      <c r="S14" s="106">
        <v>22</v>
      </c>
      <c r="T14" s="12"/>
      <c r="U14" s="2"/>
      <c r="X14" s="52"/>
      <c r="AC14" s="49"/>
      <c r="AD14" s="49"/>
    </row>
    <row r="15" spans="1:31" s="48" customFormat="1" ht="18.600000000000001" customHeight="1">
      <c r="B15" s="14" t="s">
        <v>3</v>
      </c>
      <c r="C15" s="44" t="s">
        <v>1619</v>
      </c>
      <c r="D15" s="14">
        <v>15</v>
      </c>
      <c r="E15" s="94">
        <f t="shared" si="5"/>
        <v>30</v>
      </c>
      <c r="F15" s="38">
        <f>COUNTIF(Lista!C:C,C15)</f>
        <v>3</v>
      </c>
      <c r="G15" s="21">
        <f>SUMIF(Lista!C:C,C15,Lista!K:K)</f>
        <v>16</v>
      </c>
      <c r="H15" s="21">
        <f t="shared" ref="H15:H16" si="16">S15-R15</f>
        <v>20</v>
      </c>
      <c r="I15" s="21">
        <v>10</v>
      </c>
      <c r="J15" s="22">
        <f>E15*G15*H15*I15</f>
        <v>96000</v>
      </c>
      <c r="K15" s="23">
        <f>IF(G15=0,0,(2662*(E15/30)*(D15/15)*(H15/20)*(I15/10))*Sezonowość!$M$7)</f>
        <v>2662</v>
      </c>
      <c r="L15" s="25">
        <f>G15*K15</f>
        <v>42592</v>
      </c>
      <c r="M15" s="81">
        <v>0</v>
      </c>
      <c r="N15" s="39">
        <f t="shared" si="14"/>
        <v>2662</v>
      </c>
      <c r="O15" s="40">
        <f>N15*G15</f>
        <v>42592</v>
      </c>
      <c r="P15" s="14" t="s">
        <v>769</v>
      </c>
      <c r="Q15" s="41">
        <f>SUMIF(Lista!C:C,C15,Lista!J:J)*E15</f>
        <v>3699000</v>
      </c>
      <c r="R15" s="106">
        <v>4</v>
      </c>
      <c r="S15" s="106">
        <v>24</v>
      </c>
      <c r="T15" s="12"/>
      <c r="U15" s="2"/>
      <c r="X15" s="52"/>
      <c r="AC15" s="49"/>
      <c r="AD15" s="49"/>
    </row>
    <row r="16" spans="1:31" s="48" customFormat="1" ht="19.350000000000001" customHeight="1">
      <c r="B16" s="14" t="s">
        <v>3</v>
      </c>
      <c r="C16" s="44" t="s">
        <v>1621</v>
      </c>
      <c r="D16" s="14">
        <v>15</v>
      </c>
      <c r="E16" s="94">
        <f t="shared" si="5"/>
        <v>30</v>
      </c>
      <c r="F16" s="38">
        <f>COUNTIF(Lista!C:C,C16)</f>
        <v>1</v>
      </c>
      <c r="G16" s="21">
        <f>SUMIF(Lista!C:C,C16,Lista!K:K)</f>
        <v>5</v>
      </c>
      <c r="H16" s="21">
        <f t="shared" si="16"/>
        <v>20</v>
      </c>
      <c r="I16" s="21">
        <v>10</v>
      </c>
      <c r="J16" s="22">
        <f>E16*G16*H16*I16</f>
        <v>30000</v>
      </c>
      <c r="K16" s="23">
        <f>IF(G16=0,0,(13310*(E16/30)*(D16/15)*(H16/20)*(I16/10))*Sezonowość!$M$7)</f>
        <v>13310</v>
      </c>
      <c r="L16" s="25">
        <f t="shared" ref="L16:L17" si="17">F16*K16</f>
        <v>13310</v>
      </c>
      <c r="M16" s="81">
        <v>0</v>
      </c>
      <c r="N16" s="39">
        <f t="shared" si="14"/>
        <v>13310</v>
      </c>
      <c r="O16" s="40">
        <f>N16*F16</f>
        <v>13310</v>
      </c>
      <c r="P16" s="14" t="s">
        <v>769</v>
      </c>
      <c r="Q16" s="41">
        <f>SUMIF(Lista!C:C,C16,Lista!J:J)*E16</f>
        <v>1353000</v>
      </c>
      <c r="R16" s="106">
        <v>4</v>
      </c>
      <c r="S16" s="106">
        <v>24</v>
      </c>
      <c r="T16" s="12"/>
      <c r="U16" s="2"/>
      <c r="X16" s="52"/>
      <c r="AC16" s="49"/>
      <c r="AD16" s="49"/>
    </row>
    <row r="17" spans="1:30" s="48" customFormat="1" ht="19.350000000000001" customHeight="1">
      <c r="B17" s="14" t="s">
        <v>3</v>
      </c>
      <c r="C17" s="44" t="s">
        <v>1622</v>
      </c>
      <c r="D17" s="14">
        <v>15</v>
      </c>
      <c r="E17" s="94">
        <f t="shared" si="5"/>
        <v>30</v>
      </c>
      <c r="F17" s="38">
        <f>COUNTIF(Lista!C:C,C17)</f>
        <v>1</v>
      </c>
      <c r="G17" s="21">
        <f>SUMIF(Lista!C:C,C17,Lista!K:K)</f>
        <v>12</v>
      </c>
      <c r="H17" s="21">
        <f>S17-R17</f>
        <v>20</v>
      </c>
      <c r="I17" s="21">
        <v>10</v>
      </c>
      <c r="J17" s="22">
        <f>E17*G17*H17*I17</f>
        <v>72000</v>
      </c>
      <c r="K17" s="23">
        <f>IF(G17=0,0,(56870*(E17/30)*(D17/15)*(H17/20)*(I17/10))*Sezonowość!$M$7)</f>
        <v>56870</v>
      </c>
      <c r="L17" s="25">
        <f t="shared" si="17"/>
        <v>56870</v>
      </c>
      <c r="M17" s="81">
        <v>0</v>
      </c>
      <c r="N17" s="39">
        <f t="shared" si="14"/>
        <v>56870</v>
      </c>
      <c r="O17" s="40">
        <f>N17*F17</f>
        <v>56870</v>
      </c>
      <c r="P17" s="14" t="s">
        <v>769</v>
      </c>
      <c r="Q17" s="41">
        <f>SUMIF(Lista!C:C,C17,Lista!J:J)*E17</f>
        <v>1590000</v>
      </c>
      <c r="R17" s="106">
        <v>4</v>
      </c>
      <c r="S17" s="106">
        <v>24</v>
      </c>
      <c r="T17" s="12"/>
      <c r="U17" s="2"/>
      <c r="X17" s="52"/>
      <c r="AC17" s="49"/>
      <c r="AD17" s="49"/>
    </row>
    <row r="18" spans="1:30" s="48" customFormat="1" ht="19.350000000000001" customHeight="1">
      <c r="B18" s="14" t="s">
        <v>3</v>
      </c>
      <c r="C18" s="44" t="s">
        <v>1625</v>
      </c>
      <c r="D18" s="14">
        <v>15</v>
      </c>
      <c r="E18" s="94">
        <f t="shared" si="5"/>
        <v>30</v>
      </c>
      <c r="F18" s="38">
        <f>COUNTIF(Lista!C:C,C18)</f>
        <v>1</v>
      </c>
      <c r="G18" s="21">
        <f>SUMIF(Lista!C:C,C18,Lista!K:K)</f>
        <v>8</v>
      </c>
      <c r="H18" s="21">
        <f t="shared" ref="H18:H24" si="18">S18-R18</f>
        <v>20</v>
      </c>
      <c r="I18" s="21">
        <v>10</v>
      </c>
      <c r="J18" s="22">
        <f>E18*G18*H18*I18</f>
        <v>48000</v>
      </c>
      <c r="K18" s="23">
        <f>IF(G18=0,0,(3146*(E18/30)*(D18/15)*(H18/20)*(I18/10))*Sezonowość!$M$7)</f>
        <v>3146</v>
      </c>
      <c r="L18" s="25">
        <f>G18*K18</f>
        <v>25168</v>
      </c>
      <c r="M18" s="81">
        <v>0</v>
      </c>
      <c r="N18" s="39">
        <f t="shared" si="12"/>
        <v>3146</v>
      </c>
      <c r="O18" s="40">
        <f>N18*G18</f>
        <v>25168</v>
      </c>
      <c r="P18" s="14" t="s">
        <v>769</v>
      </c>
      <c r="Q18" s="41">
        <f>SUMIF(Lista!C:C,C18,Lista!J:J)*E18</f>
        <v>1317000</v>
      </c>
      <c r="R18" s="106">
        <v>4</v>
      </c>
      <c r="S18" s="106">
        <v>24</v>
      </c>
      <c r="T18" s="12"/>
      <c r="U18" s="2"/>
      <c r="X18" s="52"/>
      <c r="AC18" s="49"/>
      <c r="AD18" s="49"/>
    </row>
    <row r="19" spans="1:30" s="48" customFormat="1" ht="19.350000000000001" customHeight="1">
      <c r="B19" s="14" t="s">
        <v>3</v>
      </c>
      <c r="C19" s="45" t="s">
        <v>1627</v>
      </c>
      <c r="D19" s="14">
        <v>15</v>
      </c>
      <c r="E19" s="94">
        <f t="shared" si="5"/>
        <v>30</v>
      </c>
      <c r="F19" s="38">
        <f>COUNTIF(Lista!C:C,C19)</f>
        <v>14</v>
      </c>
      <c r="G19" s="21">
        <f>SUMIF(Lista!C:C,C19,Lista!K:K)</f>
        <v>85</v>
      </c>
      <c r="H19" s="21">
        <f t="shared" si="18"/>
        <v>20</v>
      </c>
      <c r="I19" s="21">
        <v>10</v>
      </c>
      <c r="J19" s="22">
        <f>E19*F19*H19*I19</f>
        <v>84000</v>
      </c>
      <c r="K19" s="23">
        <f>IF(G19=0,0,(4840*(E19/30)*(D19/15)*(H19/20)*(I19/10))*Sezonowość!$M$7)</f>
        <v>4840</v>
      </c>
      <c r="L19" s="25">
        <f>F19*K19</f>
        <v>67760</v>
      </c>
      <c r="M19" s="81">
        <v>0</v>
      </c>
      <c r="N19" s="39">
        <f t="shared" ref="N19:N23" si="19">K19-(K19*M19)</f>
        <v>4840</v>
      </c>
      <c r="O19" s="40">
        <f>N19*F19</f>
        <v>67760</v>
      </c>
      <c r="P19" s="14" t="s">
        <v>769</v>
      </c>
      <c r="Q19" s="41">
        <f>SUMIF(Lista!C:C,C19,Lista!J:J)*E19</f>
        <v>11766000</v>
      </c>
      <c r="R19" s="106">
        <v>4</v>
      </c>
      <c r="S19" s="106">
        <v>24</v>
      </c>
      <c r="T19" s="12"/>
      <c r="U19" s="2"/>
      <c r="X19" s="52"/>
      <c r="AC19" s="49"/>
      <c r="AD19" s="49"/>
    </row>
    <row r="20" spans="1:30" s="48" customFormat="1" ht="19.350000000000001" customHeight="1">
      <c r="B20" s="14" t="s">
        <v>3</v>
      </c>
      <c r="C20" s="45" t="s">
        <v>1638</v>
      </c>
      <c r="D20" s="14">
        <v>15</v>
      </c>
      <c r="E20" s="94">
        <f t="shared" si="5"/>
        <v>30</v>
      </c>
      <c r="F20" s="38">
        <f>COUNTIF(Lista!C:C,C20)</f>
        <v>12</v>
      </c>
      <c r="G20" s="21">
        <f>SUMIF(Lista!C:C,C20,Lista!K:K)</f>
        <v>24</v>
      </c>
      <c r="H20" s="21">
        <f t="shared" si="18"/>
        <v>20</v>
      </c>
      <c r="I20" s="21">
        <v>10</v>
      </c>
      <c r="J20" s="22">
        <f>E20*F20*H20*I20</f>
        <v>72000</v>
      </c>
      <c r="K20" s="23">
        <f>IF(G20=0,0,(1673*(E20/30)*(D20/15)*(H20/20)*(I20/10))*Sezonowość!$M$7)</f>
        <v>1673</v>
      </c>
      <c r="L20" s="25">
        <f>F20*K20</f>
        <v>20076</v>
      </c>
      <c r="M20" s="81">
        <v>0</v>
      </c>
      <c r="N20" s="39">
        <f t="shared" si="19"/>
        <v>1673</v>
      </c>
      <c r="O20" s="40">
        <f>N20*F20</f>
        <v>20076</v>
      </c>
      <c r="P20" s="14" t="s">
        <v>769</v>
      </c>
      <c r="Q20" s="41">
        <f>SUMIF(Lista!C:C,C20,Lista!J:J)*E20</f>
        <v>2340000</v>
      </c>
      <c r="R20" s="106">
        <v>4</v>
      </c>
      <c r="S20" s="106">
        <v>24</v>
      </c>
      <c r="T20" s="12"/>
      <c r="U20" s="2"/>
      <c r="X20" s="52"/>
      <c r="AC20" s="49"/>
      <c r="AD20" s="49"/>
    </row>
    <row r="21" spans="1:30" s="48" customFormat="1" ht="19.350000000000001" customHeight="1">
      <c r="B21" s="14" t="s">
        <v>2</v>
      </c>
      <c r="C21" s="46" t="s">
        <v>1577</v>
      </c>
      <c r="D21" s="14">
        <v>15</v>
      </c>
      <c r="E21" s="94">
        <f t="shared" si="5"/>
        <v>30</v>
      </c>
      <c r="F21" s="38">
        <f>COUNTIF(Lista!C:C,C21)</f>
        <v>17</v>
      </c>
      <c r="G21" s="21">
        <f>SUMIF(Lista!C:C,C21,Lista!K:K)</f>
        <v>17</v>
      </c>
      <c r="H21" s="21">
        <f>S21-R21</f>
        <v>16</v>
      </c>
      <c r="I21" s="21">
        <v>10</v>
      </c>
      <c r="J21" s="22">
        <f>E21*F21*H21*I21</f>
        <v>81600</v>
      </c>
      <c r="K21" s="23">
        <f>IF(G21=0,0,(6050*(E21/30)*(D21/15)*(H21/16)*(I21/10))*Sezonowość!$M$7)</f>
        <v>6050</v>
      </c>
      <c r="L21" s="25">
        <f t="shared" ref="L21:L23" si="20">F21*K21</f>
        <v>102850</v>
      </c>
      <c r="M21" s="81">
        <v>0</v>
      </c>
      <c r="N21" s="39">
        <f t="shared" si="19"/>
        <v>6050</v>
      </c>
      <c r="O21" s="40">
        <f t="shared" ref="O21:O26" si="21">N21*G21</f>
        <v>102850</v>
      </c>
      <c r="P21" s="14" t="s">
        <v>770</v>
      </c>
      <c r="Q21" s="41">
        <f>SUMIF(Lista!C:C,C21,Lista!J:J)*E21</f>
        <v>53382000</v>
      </c>
      <c r="R21" s="106">
        <v>6</v>
      </c>
      <c r="S21" s="106">
        <v>22</v>
      </c>
      <c r="T21" s="12"/>
      <c r="U21" s="2"/>
      <c r="X21" s="52"/>
      <c r="AC21" s="49"/>
      <c r="AD21" s="49"/>
    </row>
    <row r="22" spans="1:30" s="48" customFormat="1" ht="19.350000000000001" customHeight="1">
      <c r="B22" s="14" t="s">
        <v>2</v>
      </c>
      <c r="C22" s="46" t="s">
        <v>1595</v>
      </c>
      <c r="D22" s="14">
        <v>15</v>
      </c>
      <c r="E22" s="94">
        <f t="shared" si="5"/>
        <v>30</v>
      </c>
      <c r="F22" s="38">
        <f>COUNTIF(Lista!C:C,C22)</f>
        <v>17</v>
      </c>
      <c r="G22" s="21">
        <f>SUMIF(Lista!C:C,C22,Lista!K:K)</f>
        <v>17</v>
      </c>
      <c r="H22" s="21">
        <f t="shared" ref="H22:H23" si="22">S22-R22</f>
        <v>16</v>
      </c>
      <c r="I22" s="21">
        <v>10</v>
      </c>
      <c r="J22" s="22">
        <f>E22*F22*H22*I22</f>
        <v>81600</v>
      </c>
      <c r="K22" s="23">
        <f>IF(G22=0,0,(10890*(E22/30)*(D22/15)*(H22/16)*(I22/10))*Sezonowość!$M$7)</f>
        <v>10890</v>
      </c>
      <c r="L22" s="25">
        <f t="shared" si="20"/>
        <v>185130</v>
      </c>
      <c r="M22" s="81">
        <v>0</v>
      </c>
      <c r="N22" s="39">
        <f t="shared" si="19"/>
        <v>10890</v>
      </c>
      <c r="O22" s="40">
        <f t="shared" si="21"/>
        <v>185130</v>
      </c>
      <c r="P22" s="14" t="s">
        <v>770</v>
      </c>
      <c r="Q22" s="41">
        <f>SUMIF(Lista!C:C,C22,Lista!J:J)*E22</f>
        <v>51723000</v>
      </c>
      <c r="R22" s="106">
        <v>6</v>
      </c>
      <c r="S22" s="106">
        <v>22</v>
      </c>
      <c r="T22" s="12"/>
      <c r="U22" s="2"/>
      <c r="X22" s="52"/>
      <c r="AC22" s="49"/>
      <c r="AD22" s="49"/>
    </row>
    <row r="23" spans="1:30" s="48" customFormat="1" ht="19.350000000000001" customHeight="1">
      <c r="B23" s="14" t="s">
        <v>2</v>
      </c>
      <c r="C23" s="46" t="s">
        <v>1613</v>
      </c>
      <c r="D23" s="14">
        <v>15</v>
      </c>
      <c r="E23" s="94">
        <f t="shared" si="5"/>
        <v>30</v>
      </c>
      <c r="F23" s="38">
        <f>COUNTIF(Lista!C:C,C23)</f>
        <v>9</v>
      </c>
      <c r="G23" s="21">
        <f>SUMIF(Lista!C:C,C23,Lista!K:K)</f>
        <v>9</v>
      </c>
      <c r="H23" s="21">
        <f t="shared" si="22"/>
        <v>16</v>
      </c>
      <c r="I23" s="21">
        <v>10</v>
      </c>
      <c r="J23" s="22">
        <f>E23*F23*H23*I23</f>
        <v>43200</v>
      </c>
      <c r="K23" s="23">
        <f>IF(G23=0,0,(18150*(E23/30)*(D23/15)*(H23/16)*(I23/10))*Sezonowość!$M$7)</f>
        <v>18150</v>
      </c>
      <c r="L23" s="25">
        <f t="shared" si="20"/>
        <v>163350</v>
      </c>
      <c r="M23" s="81">
        <v>0</v>
      </c>
      <c r="N23" s="39">
        <f t="shared" si="19"/>
        <v>18150</v>
      </c>
      <c r="O23" s="40">
        <f t="shared" si="21"/>
        <v>163350</v>
      </c>
      <c r="P23" s="14" t="s">
        <v>770</v>
      </c>
      <c r="Q23" s="41">
        <f>SUMIF(Lista!C:C,C23,Lista!J:J)*E23</f>
        <v>34455600</v>
      </c>
      <c r="R23" s="106">
        <v>6</v>
      </c>
      <c r="S23" s="106">
        <v>22</v>
      </c>
      <c r="T23" s="12"/>
      <c r="U23" s="2"/>
      <c r="X23" s="52"/>
      <c r="AC23" s="49"/>
      <c r="AD23" s="49"/>
    </row>
    <row r="24" spans="1:30" s="48" customFormat="1" ht="19.350000000000001" customHeight="1">
      <c r="B24" s="14" t="s">
        <v>3</v>
      </c>
      <c r="C24" s="46" t="s">
        <v>1650</v>
      </c>
      <c r="D24" s="14">
        <v>15</v>
      </c>
      <c r="E24" s="94">
        <f t="shared" si="5"/>
        <v>30</v>
      </c>
      <c r="F24" s="38">
        <f>COUNTIF(Lista!C:C,C24)</f>
        <v>12</v>
      </c>
      <c r="G24" s="21">
        <f>SUMIF(Lista!C:C,C24,Lista!K:K)</f>
        <v>12</v>
      </c>
      <c r="H24" s="21">
        <f t="shared" si="18"/>
        <v>20</v>
      </c>
      <c r="I24" s="21">
        <v>10</v>
      </c>
      <c r="J24" s="22">
        <f>E24*G24*H24*I24</f>
        <v>72000</v>
      </c>
      <c r="K24" s="23">
        <f>IF(G24=0,0,(786.5*(E24/30)*(D24/15)*(H24/20)*(I24/10))*Sezonowość!$M$7)</f>
        <v>786.5</v>
      </c>
      <c r="L24" s="25">
        <f>G24*K24</f>
        <v>9438</v>
      </c>
      <c r="M24" s="81">
        <v>0</v>
      </c>
      <c r="N24" s="39">
        <f>K24-(K24*M24)</f>
        <v>786.5</v>
      </c>
      <c r="O24" s="40">
        <f t="shared" si="21"/>
        <v>9438</v>
      </c>
      <c r="P24" s="14" t="s">
        <v>770</v>
      </c>
      <c r="Q24" s="41">
        <f>SUMIF(Lista!C:C,C24,Lista!J:J)*E24</f>
        <v>204120</v>
      </c>
      <c r="R24" s="106">
        <v>4</v>
      </c>
      <c r="S24" s="106">
        <v>24</v>
      </c>
      <c r="T24" s="12"/>
      <c r="U24" s="2"/>
      <c r="X24" s="52"/>
      <c r="AC24" s="49"/>
      <c r="AD24" s="49"/>
    </row>
    <row r="25" spans="1:30" s="48" customFormat="1" ht="37.5" customHeight="1">
      <c r="B25" s="14"/>
      <c r="C25" s="46" t="s">
        <v>3674</v>
      </c>
      <c r="D25" s="14">
        <v>15</v>
      </c>
      <c r="E25" s="94">
        <f>IF(F3="",D3,$D$3-Sezonowość!B9)</f>
        <v>26</v>
      </c>
      <c r="F25" s="38">
        <f>COUNTIF(Lista!C:C,C25)</f>
        <v>298</v>
      </c>
      <c r="G25" s="21">
        <f>SUMIF(Lista!C:C,C25,Lista!K:K)</f>
        <v>298</v>
      </c>
      <c r="H25" s="143" t="s">
        <v>5634</v>
      </c>
      <c r="I25" s="21">
        <v>5</v>
      </c>
      <c r="J25" s="22">
        <f>E25*F25*I25*(AVERAGEIF(Lista!C:C,C25,Lista!AD:AD))</f>
        <v>363801.09999999963</v>
      </c>
      <c r="K25" s="23">
        <f>((1100*(E25/30))*(D25/15)*(I25/10))*Sezonowość!$M$7</f>
        <v>476.66666666666669</v>
      </c>
      <c r="L25" s="25">
        <f>G25*K25</f>
        <v>142046.66666666669</v>
      </c>
      <c r="M25" s="81">
        <v>0</v>
      </c>
      <c r="N25" s="39">
        <f>K25-(K25*M25)</f>
        <v>476.66666666666669</v>
      </c>
      <c r="O25" s="40">
        <f t="shared" si="21"/>
        <v>142046.66666666669</v>
      </c>
      <c r="P25" s="14" t="s">
        <v>770</v>
      </c>
      <c r="Q25" s="41">
        <f>SUMIF(Lista!C:C,C25,Lista!J:J)*E25</f>
        <v>5423600</v>
      </c>
      <c r="R25" s="106">
        <v>0</v>
      </c>
      <c r="S25" s="106">
        <v>24</v>
      </c>
      <c r="T25" s="136" t="s">
        <v>6306</v>
      </c>
      <c r="U25" s="2"/>
      <c r="X25" s="52"/>
      <c r="AC25" s="49"/>
      <c r="AD25" s="49"/>
    </row>
    <row r="26" spans="1:30" s="48" customFormat="1" ht="19.350000000000001" customHeight="1">
      <c r="B26" s="14"/>
      <c r="C26" s="46" t="s">
        <v>1657</v>
      </c>
      <c r="D26" s="14">
        <v>15</v>
      </c>
      <c r="E26" s="94">
        <f>IF(OR($D$3&lt;7,F26&lt;20),"FAŁSZ",$D$3)</f>
        <v>30</v>
      </c>
      <c r="F26" s="38">
        <f>COUNTIF(Lista!C:C,C26)</f>
        <v>231</v>
      </c>
      <c r="G26" s="21">
        <f>SUMIF(Lista!C:C,C26,Lista!K:K)</f>
        <v>231</v>
      </c>
      <c r="H26" s="21">
        <v>12</v>
      </c>
      <c r="I26" s="21">
        <v>10</v>
      </c>
      <c r="J26" s="22">
        <f>E26*G26*H26*I26</f>
        <v>831600</v>
      </c>
      <c r="K26" s="23">
        <f>IF(G26=0,0,(1452*(E26/30)*(D26/15)*(H26/12)*(I26/10))*Sezonowość!$M$7)</f>
        <v>1452</v>
      </c>
      <c r="L26" s="25">
        <f t="shared" ref="L26:L28" si="23">F26*K26</f>
        <v>335412</v>
      </c>
      <c r="M26" s="81">
        <v>0</v>
      </c>
      <c r="N26" s="39">
        <f t="shared" ref="N26" si="24">K26-(K26*M26)</f>
        <v>1452</v>
      </c>
      <c r="O26" s="40">
        <f t="shared" si="21"/>
        <v>335412</v>
      </c>
      <c r="P26" s="14" t="s">
        <v>770</v>
      </c>
      <c r="Q26" s="41">
        <f>SUMIF(Lista!C:C,C26,Lista!J:J)*E26</f>
        <v>110504100</v>
      </c>
      <c r="R26" s="106">
        <v>9</v>
      </c>
      <c r="S26" s="106">
        <v>21</v>
      </c>
      <c r="T26" s="12" t="str">
        <f>IF(OR($D$3&lt;7,F26&lt;20),"Minimalne parametry to 7 dni i 20 lokalizacji"," ")</f>
        <v xml:space="preserve"> </v>
      </c>
      <c r="U26" s="2"/>
      <c r="X26" s="52"/>
      <c r="AC26" s="49"/>
      <c r="AD26" s="49"/>
    </row>
    <row r="27" spans="1:30" s="48" customFormat="1" ht="19.350000000000001" customHeight="1">
      <c r="B27" s="14" t="s">
        <v>4</v>
      </c>
      <c r="C27" s="46" t="s">
        <v>1977</v>
      </c>
      <c r="D27" s="14">
        <v>15</v>
      </c>
      <c r="E27" s="94">
        <f t="shared" si="5"/>
        <v>30</v>
      </c>
      <c r="F27" s="38">
        <f>COUNTIF(Lista!C:C,C27)</f>
        <v>26</v>
      </c>
      <c r="G27" s="21">
        <f>SUMIF(Lista!C:C,C27,Lista!K:K)</f>
        <v>270</v>
      </c>
      <c r="H27" s="21">
        <f t="shared" ref="H27:H29" si="25">S27-R27</f>
        <v>24</v>
      </c>
      <c r="I27" s="21">
        <v>10</v>
      </c>
      <c r="J27" s="22">
        <f>E27*G27*H27*I27</f>
        <v>1944000</v>
      </c>
      <c r="K27" s="23">
        <f>+IF(G27=0,0,(3025*(E27/30)*(D27/15)*(H27/24)*(I27/4))*Sezonowość!$M$7)</f>
        <v>7562.5</v>
      </c>
      <c r="L27" s="25">
        <f t="shared" si="23"/>
        <v>196625</v>
      </c>
      <c r="M27" s="81">
        <v>0</v>
      </c>
      <c r="N27" s="39">
        <f t="shared" si="12"/>
        <v>7562.5</v>
      </c>
      <c r="O27" s="40">
        <f>N27*F27</f>
        <v>196625</v>
      </c>
      <c r="P27" s="14" t="s">
        <v>770</v>
      </c>
      <c r="Q27" s="41">
        <f>SUMIF(Lista!C:C,C27,Lista!J:J)*E27</f>
        <v>426660</v>
      </c>
      <c r="R27" s="106">
        <v>0</v>
      </c>
      <c r="S27" s="106">
        <v>24</v>
      </c>
      <c r="T27" s="12"/>
      <c r="U27" s="2"/>
      <c r="X27" s="52"/>
      <c r="AC27" s="49"/>
      <c r="AD27" s="49"/>
    </row>
    <row r="28" spans="1:30" s="48" customFormat="1" ht="19.350000000000001" customHeight="1">
      <c r="B28" s="14" t="s">
        <v>4</v>
      </c>
      <c r="C28" s="46" t="s">
        <v>2003</v>
      </c>
      <c r="D28" s="14">
        <v>15</v>
      </c>
      <c r="E28" s="94">
        <f>IF(F3="",D3,$D$3-Sezonowość!B9)</f>
        <v>26</v>
      </c>
      <c r="F28" s="38">
        <f>COUNTIF(Lista!C:C,C28)</f>
        <v>80</v>
      </c>
      <c r="G28" s="21">
        <f>SUMIF(Lista!C:C,C28,Lista!K:K)</f>
        <v>18520</v>
      </c>
      <c r="H28" s="21">
        <f t="shared" si="25"/>
        <v>12</v>
      </c>
      <c r="I28" s="21">
        <v>10</v>
      </c>
      <c r="J28" s="22">
        <f>E28*F28*H28*I28</f>
        <v>249600</v>
      </c>
      <c r="K28" s="23">
        <f>IF(F28=0,0,(4235*(E28/30)*(D28/15)*(H28/12)*(I28/10))*Sezonowość!$M$7)</f>
        <v>3670.3333333333335</v>
      </c>
      <c r="L28" s="25">
        <f t="shared" si="23"/>
        <v>293626.66666666669</v>
      </c>
      <c r="M28" s="81">
        <v>0</v>
      </c>
      <c r="N28" s="39">
        <f t="shared" si="12"/>
        <v>3670.3333333333335</v>
      </c>
      <c r="O28" s="40">
        <f>N28*F28</f>
        <v>293626.66666666669</v>
      </c>
      <c r="P28" s="14" t="s">
        <v>770</v>
      </c>
      <c r="Q28" s="41">
        <f>SUMIF(Lista!C:C,C28,Lista!J:J)*E28</f>
        <v>6065280</v>
      </c>
      <c r="R28" s="106">
        <v>9</v>
      </c>
      <c r="S28" s="106">
        <v>21</v>
      </c>
      <c r="T28" s="12" t="s">
        <v>6307</v>
      </c>
      <c r="U28" s="2"/>
      <c r="X28" s="52"/>
      <c r="AC28" s="49"/>
      <c r="AD28" s="49"/>
    </row>
    <row r="29" spans="1:30" s="48" customFormat="1" ht="19.350000000000001" customHeight="1">
      <c r="B29" s="14" t="s">
        <v>4</v>
      </c>
      <c r="C29" s="46" t="s">
        <v>2084</v>
      </c>
      <c r="D29" s="14">
        <v>15</v>
      </c>
      <c r="E29" s="94">
        <f t="shared" si="5"/>
        <v>30</v>
      </c>
      <c r="F29" s="38">
        <f>COUNTIF(Lista!C:C,C29)</f>
        <v>65</v>
      </c>
      <c r="G29" s="21">
        <f>SUMIF(Lista!C:C,C29,Lista!K:K)</f>
        <v>90</v>
      </c>
      <c r="H29" s="21">
        <f t="shared" si="25"/>
        <v>12</v>
      </c>
      <c r="I29" s="21">
        <v>10</v>
      </c>
      <c r="J29" s="22">
        <f>E29*G29*H29*I29</f>
        <v>324000</v>
      </c>
      <c r="K29" s="23">
        <f>IF(G29=0,0,(363*(E29/30)*(D29/15)*(H29/12)*(I29/10))*Sezonowość!$M$7)</f>
        <v>363</v>
      </c>
      <c r="L29" s="25">
        <f>G29*K29</f>
        <v>32670</v>
      </c>
      <c r="M29" s="81">
        <v>0</v>
      </c>
      <c r="N29" s="39">
        <f t="shared" si="12"/>
        <v>363</v>
      </c>
      <c r="O29" s="40">
        <f>N29*G29</f>
        <v>32670</v>
      </c>
      <c r="P29" s="14" t="s">
        <v>770</v>
      </c>
      <c r="Q29" s="41">
        <f>SUMIF(Lista!C:C,C29,Lista!J:J)*E29</f>
        <v>910650</v>
      </c>
      <c r="R29" s="106">
        <v>9</v>
      </c>
      <c r="S29" s="106">
        <v>21</v>
      </c>
      <c r="T29" s="12"/>
      <c r="U29" s="2"/>
      <c r="X29" s="52"/>
      <c r="AC29" s="49"/>
      <c r="AD29" s="49"/>
    </row>
    <row r="30" spans="1:30" s="48" customFormat="1" ht="19.350000000000001" customHeight="1">
      <c r="B30" s="14" t="s">
        <v>5</v>
      </c>
      <c r="C30" s="46" t="s">
        <v>1560</v>
      </c>
      <c r="D30" s="14">
        <v>15</v>
      </c>
      <c r="E30" s="94">
        <f t="shared" si="5"/>
        <v>30</v>
      </c>
      <c r="F30" s="38">
        <f>COUNTIF(Lista!C:C,C30)</f>
        <v>47</v>
      </c>
      <c r="G30" s="21">
        <f>SUMIF(Lista!C:C,C30,Lista!K:K)</f>
        <v>48</v>
      </c>
      <c r="H30" s="21">
        <v>16</v>
      </c>
      <c r="I30" s="21">
        <v>10</v>
      </c>
      <c r="J30" s="22">
        <f>E30*G30*H30*I30</f>
        <v>230400</v>
      </c>
      <c r="K30" s="25" t="s">
        <v>1</v>
      </c>
      <c r="L30" s="25" t="s">
        <v>1</v>
      </c>
      <c r="M30" s="26">
        <v>0</v>
      </c>
      <c r="N30" s="25" t="s">
        <v>1</v>
      </c>
      <c r="O30" s="24">
        <f>IF(AND(E30&gt;0,E30&lt;=8),SUM(Lista!AG:AG)*0.5,
IF(AND(E30&gt;=9,E30&lt;=15),SUM(Lista!AG:AG)*0.7,
IF(AND(E30&gt;=16,E30&lt;=31),SUM(Lista!AG:AG),
IF(AND(E30&gt;=32,E30&lt;=38),SUM(Lista!AG:AG)*1.5,
IF(AND(E30&gt;=39,E30&lt;=45),SUM(Lista!AG:AG)*1.7,
IF(AND(E30&gt;=45,E30&lt;=62),SUM(Lista!AG:AG)*2,
IF(AND(E30&gt;=63,E30&lt;=68),SUM(Lista!AG:AG)*2.5,
IF(AND(E30&gt;=69,E30&lt;=75),SUM(Lista!AG:AG)*2.7,
IF(AND(E30&gt;=76,E30&lt;=93),SUM(Lista!AG:AG)*3,
IF(AND(E30&gt;=94,E30&lt;=98),SUM(Lista!AG:AG)*3.5,
IF(AND(E30&gt;=99,E30&lt;=105),SUM(Lista!AG:AG)*3.7,
IF(AND(E30&gt;=106,E30&lt;=120),SUM(Lista!AG:AG)*4,
IF(AND(E30&gt;=121,E30&lt;=128),SUM(Lista!AG:AG)*4.5,
IF(AND(E30&gt;=129,E30&lt;=135),SUM(Lista!AG:AG)*4.7,
IF(AND(E30&gt;=136,E30&lt;=150),SUM(Lista!AG:AG)*5,
IF(AND(E30&gt;=151,E30&lt;=158),SUM(Lista!AG:AG)*5.5,
IF(AND(E30&gt;=159,E30&lt;=165),SUM(Lista!AG:AG)*5.7,
IF(AND(E30&gt;=166,E30&lt;=180),SUM(Lista!AG:AG)*6,
IF(AND(E30&gt;=181,E30&lt;=188),SUM(Lista!AG:AG)*6.5,
IF(AND(E30&gt;=189,E30&lt;=195),SUM(Lista!AG:AG)*6.7,
IF(AND(E30&gt;=196,E30&lt;=210),SUM(Lista!AG:AG)*7,
IF(AND(E30&gt;=211,E30&lt;=218),SUM(Lista!AG:AG)*7.5,
IF(AND(E30&gt;=219,E30&lt;=225),SUM(Lista!AG:AG)*7.7,
IF(AND(E30&gt;=226,E30&lt;=240),SUM(Lista!AG:AG)*8,
IF(AND(E30&gt;=241,E30&lt;=248),SUM(Lista!AG:AG)*8.5,
IF(AND(E30&gt;=249,E30&lt;=255),SUM(Lista!AG:AG)*8.7,
IF(AND(E30&gt;=256,E30&lt;=270),SUM(Lista!AG:AG)*9,
IF(AND(E30&gt;=271,E30&lt;=278),SUM(Lista!AG:AG)*9.5,
IF(AND(E30&gt;=279,E30&lt;=285),SUM(Lista!AG:AG)*9.7,
IF(AND(E30&gt;=286,E30&lt;=300),SUM(Lista!AG:AG)*10,
IF(AND(E30&gt;=301,E30&lt;=308),SUM(Lista!AG:AG)*10.5,
IF(AND(E30&gt;=309,E30&lt;=315),SUM(Lista!AG:AG)*10.7,
IF(AND(E30&gt;=316,E30&lt;=330),SUM(Lista!AG:AG)*11,
IF(AND(E30&gt;=331,E30&lt;=338),SUM(Lista!AG:AG)*11.5,
IF(AND(E30&gt;=339,E30&lt;=345),SUM(Lista!AG:AG)*11.7,
IF(AND(E30&gt;=346,E30&lt;=360),SUM(Lista!AG:AG)*12,
IF(AND(E30&gt;=361,E30&lt;=368),SUM(Lista!AG:AG)*12.5,
IF(AND(E30&gt;=369,E30&lt;=375),SUM(Lista!AG:AG)*12.7,
IF(AND(E30&gt;=376,E30&lt;=390),SUM(Lista!AG:AG)*13,)))))))))))))))))))))))))))))))))))))))*(IF(D30&lt;=15,1,IF(AND(D30&gt;=16,D30&lt;=24),1.5,IF(AND(D30&gt;=25,D30&lt;=30),2,IF(AND(D30&gt;=31,D30&lt;=34),2.5,IF(AND(D30&gt;=35,D30&lt;=40),3,IF(AND(D30&gt;=41,D30&lt;=44),3.25,IF(AND(D30&gt;=45,D30&lt;=49),3.5,IF(AND(D30&gt;=50,D30&lt;=54),3.75,IF(AND(D30&gt;=55,D30&lt;=60),4))))))))))*(I30/10)</f>
        <v>142050</v>
      </c>
      <c r="P30" s="14" t="s">
        <v>770</v>
      </c>
      <c r="Q30" s="41">
        <f>SUMIF(Lista!C:C,C30,Lista!J:J)*E30</f>
        <v>69903300</v>
      </c>
      <c r="R30" s="106">
        <v>6</v>
      </c>
      <c r="S30" s="106">
        <v>22</v>
      </c>
      <c r="T30" s="12"/>
      <c r="U30" s="2"/>
      <c r="X30" s="52"/>
      <c r="AC30" s="49"/>
      <c r="AD30" s="49"/>
    </row>
    <row r="31" spans="1:30" s="48" customFormat="1" ht="3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AC31" s="49"/>
      <c r="AD31" s="49"/>
    </row>
    <row r="32" spans="1:30" s="48" customFormat="1" ht="18.75" customHeight="1">
      <c r="B32" s="107" t="s">
        <v>6</v>
      </c>
      <c r="C32" s="46" t="s">
        <v>3513</v>
      </c>
      <c r="D32" s="14"/>
      <c r="E32" s="108"/>
      <c r="F32" s="111"/>
      <c r="G32" s="21"/>
      <c r="H32" s="112"/>
      <c r="I32" s="112"/>
      <c r="J32" s="112"/>
      <c r="K32" s="113"/>
      <c r="L32" s="25"/>
      <c r="M32" s="114"/>
      <c r="N32" s="109"/>
      <c r="O32" s="40"/>
      <c r="P32" s="40"/>
      <c r="Q32" s="115"/>
      <c r="R32" s="110"/>
      <c r="S32" s="110"/>
      <c r="T32" s="116"/>
      <c r="U32" s="49"/>
      <c r="AC32" s="49"/>
      <c r="AD32" s="49"/>
    </row>
    <row r="33" spans="2:30" s="95" customFormat="1" ht="16.5" customHeight="1">
      <c r="F33" s="96">
        <f>SUM(F6:F30)</f>
        <v>843</v>
      </c>
      <c r="G33" s="96">
        <f>SUM(G6:G30)</f>
        <v>19671</v>
      </c>
      <c r="H33" s="97"/>
      <c r="I33" s="97"/>
      <c r="J33" s="96">
        <f>SUM(J6:J30)</f>
        <v>4670601.0999999996</v>
      </c>
      <c r="K33" s="98"/>
      <c r="L33" s="97"/>
      <c r="M33" s="99"/>
      <c r="N33" s="100"/>
      <c r="O33" s="101">
        <f>SUM(O6:O32)</f>
        <v>2362019.3333333335</v>
      </c>
      <c r="P33" s="102"/>
      <c r="Q33" s="103">
        <f>SUM(Q6:Q30)</f>
        <v>391979660</v>
      </c>
      <c r="R33" s="104"/>
      <c r="S33" s="104"/>
      <c r="T33" s="105"/>
      <c r="U33" s="104"/>
      <c r="AC33" s="104"/>
      <c r="AD33" s="104"/>
    </row>
    <row r="34" spans="2:30" ht="13.35" customHeight="1"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127"/>
      <c r="Q34" s="55"/>
      <c r="T34" s="53"/>
    </row>
    <row r="35" spans="2:30" s="57" customFormat="1" ht="15">
      <c r="N35" s="15">
        <f>SUMIF(P6:P30,O35,O6:O30)</f>
        <v>533045</v>
      </c>
      <c r="O35" s="16" t="s">
        <v>0</v>
      </c>
      <c r="P35" s="58"/>
      <c r="R35" s="59"/>
      <c r="S35" s="59"/>
      <c r="U35" s="59"/>
    </row>
    <row r="36" spans="2:30" s="57" customFormat="1" ht="15">
      <c r="N36" s="17">
        <f>SUMIF(P6:P30,O36,O6:O30)</f>
        <v>225776</v>
      </c>
      <c r="O36" s="18" t="s">
        <v>769</v>
      </c>
      <c r="P36" s="58"/>
      <c r="R36" s="59"/>
      <c r="S36" s="59"/>
      <c r="U36" s="59"/>
    </row>
    <row r="37" spans="2:30" s="57" customFormat="1" ht="15">
      <c r="N37" s="19">
        <f>SUMIF(P6:P30,O37,O6:O30)</f>
        <v>1603198.3333333335</v>
      </c>
      <c r="O37" s="20" t="s">
        <v>770</v>
      </c>
      <c r="R37" s="59"/>
      <c r="S37" s="59"/>
      <c r="U37" s="59"/>
    </row>
    <row r="38" spans="2:30" ht="14.25" customHeight="1">
      <c r="B38" s="1" t="s">
        <v>7</v>
      </c>
      <c r="C38" s="144" t="s">
        <v>5636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6"/>
      <c r="R38" s="147"/>
      <c r="S38" s="147"/>
      <c r="T38" s="145"/>
    </row>
    <row r="39" spans="2:30" ht="14.25" customHeight="1">
      <c r="B39" s="1" t="s">
        <v>8</v>
      </c>
      <c r="C39" s="144" t="s">
        <v>5637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7"/>
      <c r="S39" s="147"/>
      <c r="T39" s="145"/>
    </row>
    <row r="40" spans="2:30" ht="14.25" customHeight="1">
      <c r="C40" s="144" t="s">
        <v>5638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7"/>
      <c r="S40" s="147"/>
      <c r="T40" s="148"/>
    </row>
    <row r="41" spans="2:30" ht="14.25" customHeight="1">
      <c r="C41" s="144" t="s">
        <v>5639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7"/>
      <c r="S41" s="147"/>
      <c r="T41" s="148"/>
    </row>
    <row r="42" spans="2:30" ht="39" customHeight="1">
      <c r="C42" s="160" t="s">
        <v>6308</v>
      </c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</row>
    <row r="43" spans="2:30">
      <c r="O43" s="60"/>
    </row>
  </sheetData>
  <sheetProtection algorithmName="SHA-512" hashValue="pJ4xMYLI9ttT4MpXuAdVOym93w6UIFQmE7dFvFRD8dyBxEr19fvDjx+fOHolZfbRD4aTo4fwMvrc5HWCd1hYYg==" saltValue="4mTK8gL1UgnbCcWYvH/IDw==" spinCount="100000" sheet="1" formatCells="0" formatColumns="0" formatRows="0" insertColumns="0" insertRows="0" insertHyperlinks="0" deleteColumns="0" deleteRows="0" sort="0" autoFilter="0" pivotTables="0"/>
  <autoFilter ref="C5:T30" xr:uid="{00000000-0001-0000-0000-000000000000}"/>
  <mergeCells count="4">
    <mergeCell ref="B2:C2"/>
    <mergeCell ref="D2:H2"/>
    <mergeCell ref="B3:C3"/>
    <mergeCell ref="C42:T42"/>
  </mergeCells>
  <conditionalFormatting sqref="C17:D17 F17 H17:P17 R17:S17">
    <cfRule type="containsText" dxfId="11" priority="10" operator="containsText" text="Dworzec zamknięty w terminie 25.06 - 02.09.2023">
      <formula>NOT(ISERROR(SEARCH("Dworzec zamknięty w terminie 25.06 - 02.09.2023",C17)))</formula>
    </cfRule>
  </conditionalFormatting>
  <conditionalFormatting sqref="E26">
    <cfRule type="cellIs" dxfId="10" priority="14" operator="equal">
      <formula>"FAŁSZ"</formula>
    </cfRule>
  </conditionalFormatting>
  <conditionalFormatting sqref="F26">
    <cfRule type="cellIs" dxfId="9" priority="13" operator="lessThan">
      <formula>20</formula>
    </cfRule>
  </conditionalFormatting>
  <conditionalFormatting sqref="H8">
    <cfRule type="cellIs" dxfId="8" priority="3" operator="equal">
      <formula>13</formula>
    </cfRule>
  </conditionalFormatting>
  <conditionalFormatting sqref="T8">
    <cfRule type="cellIs" dxfId="7" priority="4" operator="equal">
      <formula>"Letni tryb pracy ekranu w terminie 15.VI-31.VIII w godzinach 6-11 i 14-22"</formula>
    </cfRule>
  </conditionalFormatting>
  <conditionalFormatting sqref="T26">
    <cfRule type="containsText" dxfId="6" priority="1" operator="containsText" text="Minimalne parametry to 7 dni i 20 lokalizacji">
      <formula>NOT(ISERROR(SEARCH("Minimalne parametry to 7 dni i 20 lokalizacji",T26)))</formula>
    </cfRule>
  </conditionalFormatting>
  <dataValidations count="15">
    <dataValidation type="whole" allowBlank="1" showInputMessage="1" showErrorMessage="1" error="Maksymalna długość spotu to 30&quot;" sqref="D24:D25" xr:uid="{00000000-0002-0000-0000-000001000000}">
      <formula1>1</formula1>
      <formula2>30</formula2>
    </dataValidation>
    <dataValidation type="whole" operator="equal" allowBlank="1" showInputMessage="1" showErrorMessage="1" error="Brak możliwości ograniczania godzin emisji." sqref="H30:H31" xr:uid="{00000000-0002-0000-0000-000002000000}">
      <formula1>16</formula1>
    </dataValidation>
    <dataValidation type="list" showInputMessage="1" showErrorMessage="1" error="Tylko wielokrotność 10/h. Max 60/h" sqref="I30:I31" xr:uid="{00000000-0002-0000-0000-000003000000}">
      <formula1>"10,20,30,40,50,60"</formula1>
    </dataValidation>
    <dataValidation type="whole" allowBlank="1" showInputMessage="1" showErrorMessage="1" error="Max 24/24" sqref="H27" xr:uid="{7587759F-A03D-4BB0-98E0-3034D62441F0}">
      <formula1>1</formula1>
      <formula2>24</formula2>
    </dataValidation>
    <dataValidation type="whole" allowBlank="1" showInputMessage="1" showErrorMessage="1" error="Zakres działania od 1 do 12 godzin do dobę" sqref="H28:H29 H24" xr:uid="{D13238FE-837F-4B16-B507-B44C0CBBFE40}">
      <formula1>1</formula1>
      <formula2>12</formula2>
    </dataValidation>
    <dataValidation type="whole" allowBlank="1" showInputMessage="1" showErrorMessage="1" error="Zakres działania od 1 do 18 godzin do dobę" sqref="H6:H7 H10:H12" xr:uid="{71F0CC05-EEB9-4053-BB1F-6436F282FA18}">
      <formula1>1</formula1>
      <formula2>18</formula2>
    </dataValidation>
    <dataValidation type="whole" allowBlank="1" showInputMessage="1" showErrorMessage="1" error="Zakres działania od 1 do 16 godzin do dobę" sqref="H21:H23 H8:H9" xr:uid="{63A39A23-3728-4E12-ABFD-8203FDC6CBD1}">
      <formula1>1</formula1>
      <formula2>16</formula2>
    </dataValidation>
    <dataValidation type="whole" allowBlank="1" showInputMessage="1" showErrorMessage="1" error="Maksymalna częstotliwość 10/h" sqref="I27" xr:uid="{00000000-0002-0000-0000-000000000000}">
      <formula1>1</formula1>
      <formula2>10</formula2>
    </dataValidation>
    <dataValidation type="whole" operator="equal" allowBlank="1" showInputMessage="1" showErrorMessage="1" error="Brak możliwości sterowania godzinami emisji" sqref="H26" xr:uid="{16519F05-8E49-4915-988E-46DEE1227C2C}">
      <formula1>12</formula1>
    </dataValidation>
    <dataValidation type="whole" operator="equal" allowBlank="1" showInputMessage="1" showErrorMessage="1" error="Zakres działania od 1 do 20 godzin do dobę" sqref="H26" xr:uid="{9B6F32F4-C42D-42E5-84F9-93E74C479998}">
      <formula1>12</formula1>
    </dataValidation>
    <dataValidation type="whole" operator="lessThan" allowBlank="1" showInputMessage="1" showErrorMessage="1" error="Maksymlana długośc spotu 30&quot;" sqref="E27" xr:uid="{F150BEAA-AD94-488D-B411-C2014799336A}">
      <formula1>31</formula1>
    </dataValidation>
    <dataValidation type="whole" allowBlank="1" showInputMessage="1" showErrorMessage="1" error="Zakres działania od 1 do 20 godzin do dobę" sqref="H13:H24" xr:uid="{0F2E922A-AE92-41EA-8F38-9D9B6B40B25F}">
      <formula1>1</formula1>
      <formula2>20</formula2>
    </dataValidation>
    <dataValidation type="textLength" showInputMessage="1" showErrorMessage="1" error="Brak możlwiości ograniczania godzin emisji. Indywidualne godziny pracy każdej z plaówek: lista lokalizacji kolumna Z" sqref="H25" xr:uid="{47CD5D0E-FA2F-4800-B700-52A12CD10FEF}">
      <formula1>10</formula1>
      <formula2>10</formula2>
    </dataValidation>
    <dataValidation type="whole" allowBlank="1" showInputMessage="1" showErrorMessage="1" error="Brak możlwiości ograniczania godzin emisji. Indywidualne godziny pracy każdej z plaówek: lista lokalizacji kolumna AC" sqref="H25" xr:uid="{3F76E79B-EF0D-40C3-B973-73DE7325CA42}">
      <formula1>1</formula1>
      <formula2>20</formula2>
    </dataValidation>
    <dataValidation type="whole" allowBlank="1" showInputMessage="1" showErrorMessage="1" error="Maksymalna częstotliwośc emisji 5/h." sqref="I25" xr:uid="{5D511C8E-156E-400D-8A05-0292B02A0F1D}">
      <formula1>0</formula1>
      <formula2>5</formula2>
    </dataValidation>
  </dataValidations>
  <pageMargins left="0.7" right="0.7" top="0.75" bottom="0.75" header="0.3" footer="0.3"/>
  <pageSetup paperSize="9" scale="35" orientation="portrait" useFirstPageNumber="1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41650"/>
  </sheetPr>
  <dimension ref="A1:AG844"/>
  <sheetViews>
    <sheetView zoomScale="80" zoomScaleNormal="80" workbookViewId="0">
      <pane ySplit="1" topLeftCell="A2" activePane="bottomLeft" state="frozen"/>
      <selection pane="bottomLeft" activeCell="A52" sqref="A52:XFD52"/>
    </sheetView>
  </sheetViews>
  <sheetFormatPr defaultColWidth="38.7109375" defaultRowHeight="15"/>
  <cols>
    <col min="1" max="1" width="12.28515625" style="27" bestFit="1" customWidth="1"/>
    <col min="2" max="2" width="22.85546875" style="27" bestFit="1" customWidth="1"/>
    <col min="3" max="3" width="44.5703125" style="27" customWidth="1"/>
    <col min="4" max="4" width="23.140625" style="27" bestFit="1" customWidth="1"/>
    <col min="5" max="5" width="24.85546875" style="27" customWidth="1"/>
    <col min="6" max="6" width="81.28515625" style="27" customWidth="1"/>
    <col min="7" max="7" width="19.5703125" style="27" customWidth="1"/>
    <col min="8" max="8" width="12.42578125" style="27" customWidth="1"/>
    <col min="9" max="9" width="48.5703125" style="27" customWidth="1"/>
    <col min="10" max="10" width="25.7109375" style="27" customWidth="1"/>
    <col min="11" max="11" width="22" style="27" customWidth="1"/>
    <col min="12" max="12" width="27" style="27" customWidth="1"/>
    <col min="13" max="13" width="13.85546875" style="27" customWidth="1"/>
    <col min="14" max="14" width="33.42578125" style="27" customWidth="1"/>
    <col min="15" max="15" width="4.5703125" style="27" customWidth="1"/>
    <col min="16" max="17" width="4.85546875" style="27" customWidth="1"/>
    <col min="18" max="18" width="13.140625" style="27" customWidth="1"/>
    <col min="19" max="19" width="16.28515625" style="27" customWidth="1"/>
    <col min="20" max="20" width="74.85546875" style="27" customWidth="1"/>
    <col min="21" max="21" width="17.7109375" style="27" customWidth="1"/>
    <col min="22" max="22" width="20.85546875" style="27" customWidth="1"/>
    <col min="23" max="23" width="8.7109375" style="27" customWidth="1"/>
    <col min="24" max="24" width="14.5703125" style="27" customWidth="1"/>
    <col min="25" max="25" width="10.85546875" style="27" customWidth="1"/>
    <col min="26" max="26" width="41" style="89" customWidth="1"/>
    <col min="27" max="27" width="20.28515625" style="89" bestFit="1" customWidth="1"/>
    <col min="28" max="28" width="20.85546875" style="89" bestFit="1" customWidth="1"/>
    <col min="29" max="29" width="20.28515625" style="157" bestFit="1" customWidth="1"/>
    <col min="30" max="30" width="23.140625" style="27" customWidth="1"/>
    <col min="31" max="32" width="11.28515625" style="77" bestFit="1" customWidth="1"/>
    <col min="33" max="33" width="13" style="87" hidden="1" customWidth="1"/>
    <col min="34" max="16384" width="38.7109375" style="27"/>
  </cols>
  <sheetData>
    <row r="1" spans="1:33" s="88" customFormat="1" ht="33" customHeight="1">
      <c r="A1" s="131" t="s">
        <v>5614</v>
      </c>
      <c r="B1" s="131" t="s">
        <v>9</v>
      </c>
      <c r="C1" s="131" t="s">
        <v>10</v>
      </c>
      <c r="D1" s="131" t="s">
        <v>5615</v>
      </c>
      <c r="E1" s="131" t="s">
        <v>11</v>
      </c>
      <c r="F1" s="131" t="s">
        <v>5616</v>
      </c>
      <c r="G1" s="131" t="s">
        <v>5617</v>
      </c>
      <c r="H1" s="131" t="s">
        <v>5618</v>
      </c>
      <c r="I1" s="131" t="s">
        <v>5619</v>
      </c>
      <c r="J1" s="131" t="s">
        <v>5620</v>
      </c>
      <c r="K1" s="131" t="s">
        <v>13</v>
      </c>
      <c r="L1" s="134" t="s">
        <v>5621</v>
      </c>
      <c r="M1" s="134" t="s">
        <v>5622</v>
      </c>
      <c r="N1" s="134" t="s">
        <v>5623</v>
      </c>
      <c r="O1" s="134" t="s">
        <v>14</v>
      </c>
      <c r="P1" s="134" t="s">
        <v>15</v>
      </c>
      <c r="Q1" s="134" t="s">
        <v>16</v>
      </c>
      <c r="R1" s="134" t="s">
        <v>5624</v>
      </c>
      <c r="S1" s="134" t="s">
        <v>5625</v>
      </c>
      <c r="T1" s="134" t="s">
        <v>1268</v>
      </c>
      <c r="U1" s="134" t="s">
        <v>5626</v>
      </c>
      <c r="V1" s="134" t="s">
        <v>5627</v>
      </c>
      <c r="W1" s="134" t="s">
        <v>5628</v>
      </c>
      <c r="X1" s="134" t="s">
        <v>5629</v>
      </c>
      <c r="Y1" s="134" t="s">
        <v>5630</v>
      </c>
      <c r="Z1" s="134" t="s">
        <v>5078</v>
      </c>
      <c r="AA1" s="134" t="s">
        <v>5080</v>
      </c>
      <c r="AB1" s="134" t="s">
        <v>3634</v>
      </c>
      <c r="AC1" s="155" t="s">
        <v>5631</v>
      </c>
      <c r="AD1" s="134" t="s">
        <v>5632</v>
      </c>
      <c r="AE1" s="135" t="s">
        <v>3635</v>
      </c>
      <c r="AF1" s="135" t="s">
        <v>3636</v>
      </c>
      <c r="AG1" s="93" t="s">
        <v>5079</v>
      </c>
    </row>
    <row r="2" spans="1:33" s="89" customFormat="1">
      <c r="A2" s="89" t="s">
        <v>678</v>
      </c>
      <c r="B2" s="89" t="s">
        <v>0</v>
      </c>
      <c r="C2" s="89" t="s">
        <v>1561</v>
      </c>
      <c r="D2" s="89" t="s">
        <v>29</v>
      </c>
      <c r="E2" s="89" t="s">
        <v>30</v>
      </c>
      <c r="F2" s="90" t="s">
        <v>679</v>
      </c>
      <c r="G2" s="91" t="s">
        <v>12</v>
      </c>
      <c r="H2" s="89" t="s">
        <v>23</v>
      </c>
      <c r="I2" s="89" t="s">
        <v>32</v>
      </c>
      <c r="J2" s="89">
        <v>227600</v>
      </c>
      <c r="K2" s="89">
        <v>1</v>
      </c>
      <c r="L2" s="89" t="s">
        <v>1266</v>
      </c>
      <c r="M2" s="89" t="s">
        <v>21</v>
      </c>
      <c r="N2" s="89" t="s">
        <v>1281</v>
      </c>
      <c r="O2" s="89" t="s">
        <v>23</v>
      </c>
      <c r="P2" s="89" t="s">
        <v>23</v>
      </c>
      <c r="Q2" s="89" t="s">
        <v>23</v>
      </c>
      <c r="R2" s="89" t="s">
        <v>21</v>
      </c>
      <c r="S2" s="89">
        <v>1720398</v>
      </c>
      <c r="T2" s="89" t="s">
        <v>1269</v>
      </c>
      <c r="U2" s="89" t="s">
        <v>677</v>
      </c>
      <c r="V2" s="89" t="s">
        <v>25</v>
      </c>
      <c r="W2" s="89" t="s">
        <v>23</v>
      </c>
      <c r="X2" s="89" t="s">
        <v>22</v>
      </c>
      <c r="Y2" s="89" t="s">
        <v>21</v>
      </c>
      <c r="Z2" s="89" t="s">
        <v>1562</v>
      </c>
      <c r="AA2" s="89" t="s">
        <v>2506</v>
      </c>
      <c r="AB2" s="89" t="s">
        <v>3514</v>
      </c>
      <c r="AC2" t="s">
        <v>490</v>
      </c>
      <c r="AD2" s="89">
        <v>0</v>
      </c>
      <c r="AE2" s="132">
        <f>Kalkulator!$F$3</f>
        <v>45383</v>
      </c>
      <c r="AF2" s="133">
        <f>Kalkulator!$H$3</f>
        <v>45412</v>
      </c>
      <c r="AG2" s="93" t="s">
        <v>21</v>
      </c>
    </row>
    <row r="3" spans="1:33" s="89" customFormat="1">
      <c r="A3" s="89" t="s">
        <v>675</v>
      </c>
      <c r="B3" s="89" t="s">
        <v>0</v>
      </c>
      <c r="C3" s="89" t="s">
        <v>1563</v>
      </c>
      <c r="D3" s="89" t="s">
        <v>29</v>
      </c>
      <c r="E3" s="89" t="s">
        <v>30</v>
      </c>
      <c r="F3" s="90" t="s">
        <v>676</v>
      </c>
      <c r="G3" s="91" t="s">
        <v>12</v>
      </c>
      <c r="H3" s="89" t="s">
        <v>23</v>
      </c>
      <c r="I3" s="89" t="s">
        <v>32</v>
      </c>
      <c r="J3" s="89">
        <v>227600</v>
      </c>
      <c r="K3" s="89">
        <v>1</v>
      </c>
      <c r="L3" s="89" t="s">
        <v>1266</v>
      </c>
      <c r="M3" s="89" t="s">
        <v>21</v>
      </c>
      <c r="N3" s="89" t="s">
        <v>1281</v>
      </c>
      <c r="O3" s="89" t="s">
        <v>23</v>
      </c>
      <c r="P3" s="89" t="s">
        <v>23</v>
      </c>
      <c r="Q3" s="89" t="s">
        <v>23</v>
      </c>
      <c r="R3" s="89" t="s">
        <v>21</v>
      </c>
      <c r="S3" s="89">
        <v>1720398</v>
      </c>
      <c r="T3" s="89" t="s">
        <v>1269</v>
      </c>
      <c r="U3" s="89" t="s">
        <v>677</v>
      </c>
      <c r="V3" s="89" t="s">
        <v>25</v>
      </c>
      <c r="W3" s="89" t="s">
        <v>23</v>
      </c>
      <c r="X3" s="89" t="s">
        <v>22</v>
      </c>
      <c r="Y3" s="89" t="s">
        <v>21</v>
      </c>
      <c r="Z3" s="89" t="s">
        <v>1564</v>
      </c>
      <c r="AA3" s="89" t="s">
        <v>2508</v>
      </c>
      <c r="AB3" s="89" t="s">
        <v>3515</v>
      </c>
      <c r="AC3" t="s">
        <v>490</v>
      </c>
      <c r="AD3" s="89">
        <v>0</v>
      </c>
      <c r="AE3" s="132">
        <f>Kalkulator!$F$3</f>
        <v>45383</v>
      </c>
      <c r="AF3" s="133">
        <f>Kalkulator!$H$3</f>
        <v>45412</v>
      </c>
      <c r="AG3" s="93" t="s">
        <v>21</v>
      </c>
    </row>
    <row r="4" spans="1:33" s="89" customFormat="1">
      <c r="A4" s="89" t="s">
        <v>651</v>
      </c>
      <c r="B4" s="89" t="s">
        <v>0</v>
      </c>
      <c r="C4" s="89" t="s">
        <v>1565</v>
      </c>
      <c r="D4" s="89" t="s">
        <v>29</v>
      </c>
      <c r="E4" s="89" t="s">
        <v>30</v>
      </c>
      <c r="F4" s="90" t="s">
        <v>652</v>
      </c>
      <c r="G4" s="91" t="s">
        <v>12</v>
      </c>
      <c r="H4" s="89" t="s">
        <v>23</v>
      </c>
      <c r="I4" s="89" t="s">
        <v>1451</v>
      </c>
      <c r="J4" s="89">
        <v>285145</v>
      </c>
      <c r="K4" s="89">
        <v>1</v>
      </c>
      <c r="L4" s="89" t="s">
        <v>1261</v>
      </c>
      <c r="M4" s="89" t="s">
        <v>21</v>
      </c>
      <c r="N4" s="89" t="s">
        <v>1348</v>
      </c>
      <c r="O4" s="89" t="s">
        <v>23</v>
      </c>
      <c r="P4" s="89" t="s">
        <v>23</v>
      </c>
      <c r="Q4" s="89" t="s">
        <v>23</v>
      </c>
      <c r="R4" s="89" t="s">
        <v>21</v>
      </c>
      <c r="S4" s="89">
        <v>1720398</v>
      </c>
      <c r="T4" s="89" t="s">
        <v>1265</v>
      </c>
      <c r="U4" s="89" t="s">
        <v>653</v>
      </c>
      <c r="V4" s="89" t="s">
        <v>654</v>
      </c>
      <c r="W4" s="89" t="s">
        <v>23</v>
      </c>
      <c r="X4" s="89" t="s">
        <v>22</v>
      </c>
      <c r="Y4" s="89" t="s">
        <v>21</v>
      </c>
      <c r="Z4" s="89" t="s">
        <v>1566</v>
      </c>
      <c r="AA4" s="89" t="s">
        <v>2510</v>
      </c>
      <c r="AB4" s="89" t="s">
        <v>3516</v>
      </c>
      <c r="AC4" t="s">
        <v>188</v>
      </c>
      <c r="AD4" s="89">
        <v>0</v>
      </c>
      <c r="AE4" s="132">
        <f>Kalkulator!$F$3</f>
        <v>45383</v>
      </c>
      <c r="AF4" s="133">
        <f>Kalkulator!$H$3</f>
        <v>45412</v>
      </c>
      <c r="AG4" s="93" t="s">
        <v>21</v>
      </c>
    </row>
    <row r="5" spans="1:33" s="89" customFormat="1">
      <c r="A5" s="89" t="s">
        <v>740</v>
      </c>
      <c r="B5" s="89" t="s">
        <v>0</v>
      </c>
      <c r="C5" s="89" t="s">
        <v>1567</v>
      </c>
      <c r="D5" s="89" t="s">
        <v>29</v>
      </c>
      <c r="E5" s="89" t="s">
        <v>30</v>
      </c>
      <c r="F5" s="90" t="s">
        <v>93</v>
      </c>
      <c r="G5" s="91" t="s">
        <v>12</v>
      </c>
      <c r="H5" s="89" t="s">
        <v>23</v>
      </c>
      <c r="I5" s="89" t="s">
        <v>22</v>
      </c>
      <c r="J5" s="89">
        <v>136100</v>
      </c>
      <c r="K5" s="89">
        <v>1</v>
      </c>
      <c r="L5" s="89" t="s">
        <v>1267</v>
      </c>
      <c r="M5" s="89" t="s">
        <v>21</v>
      </c>
      <c r="N5" s="89" t="s">
        <v>1292</v>
      </c>
      <c r="O5" s="89" t="s">
        <v>23</v>
      </c>
      <c r="P5" s="89" t="s">
        <v>23</v>
      </c>
      <c r="Q5" s="89" t="s">
        <v>23</v>
      </c>
      <c r="R5" s="89" t="s">
        <v>21</v>
      </c>
      <c r="S5" s="89">
        <v>1720398</v>
      </c>
      <c r="T5" s="89" t="s">
        <v>1271</v>
      </c>
      <c r="U5" s="89" t="s">
        <v>585</v>
      </c>
      <c r="V5" s="89" t="s">
        <v>741</v>
      </c>
      <c r="W5" s="89" t="s">
        <v>21</v>
      </c>
      <c r="X5" s="89" t="s">
        <v>22</v>
      </c>
      <c r="Y5" s="89" t="s">
        <v>21</v>
      </c>
      <c r="Z5" s="89" t="s">
        <v>1568</v>
      </c>
      <c r="AA5" s="89" t="s">
        <v>2512</v>
      </c>
      <c r="AB5" s="89" t="s">
        <v>3517</v>
      </c>
      <c r="AC5" t="s">
        <v>188</v>
      </c>
      <c r="AD5" s="89">
        <v>0</v>
      </c>
      <c r="AE5" s="132">
        <f>Kalkulator!$F$3</f>
        <v>45383</v>
      </c>
      <c r="AF5" s="133">
        <f>Kalkulator!$H$3</f>
        <v>45412</v>
      </c>
      <c r="AG5" s="93" t="s">
        <v>21</v>
      </c>
    </row>
    <row r="6" spans="1:33" s="89" customFormat="1">
      <c r="A6" s="89" t="s">
        <v>1506</v>
      </c>
      <c r="B6" s="89" t="s">
        <v>0</v>
      </c>
      <c r="C6" s="89" t="s">
        <v>1569</v>
      </c>
      <c r="D6" s="89" t="s">
        <v>58</v>
      </c>
      <c r="E6" s="89" t="s">
        <v>59</v>
      </c>
      <c r="F6" s="90" t="s">
        <v>1218</v>
      </c>
      <c r="G6" s="91" t="s">
        <v>12</v>
      </c>
      <c r="H6" s="89" t="s">
        <v>23</v>
      </c>
      <c r="I6" s="89" t="s">
        <v>3637</v>
      </c>
      <c r="J6" s="89">
        <v>71600</v>
      </c>
      <c r="K6" s="89">
        <v>1</v>
      </c>
      <c r="L6" s="89" t="s">
        <v>1267</v>
      </c>
      <c r="M6" s="89" t="s">
        <v>21</v>
      </c>
      <c r="N6" s="89" t="s">
        <v>1281</v>
      </c>
      <c r="O6" s="89" t="s">
        <v>23</v>
      </c>
      <c r="P6" s="89" t="s">
        <v>23</v>
      </c>
      <c r="Q6" s="89" t="s">
        <v>23</v>
      </c>
      <c r="R6" s="89" t="s">
        <v>62</v>
      </c>
      <c r="S6" s="89">
        <v>296262</v>
      </c>
      <c r="T6" s="89" t="s">
        <v>1270</v>
      </c>
      <c r="U6" s="89" t="s">
        <v>1507</v>
      </c>
      <c r="V6" s="89" t="s">
        <v>1508</v>
      </c>
      <c r="W6" s="89" t="s">
        <v>23</v>
      </c>
      <c r="X6" s="89" t="s">
        <v>22</v>
      </c>
      <c r="Y6" s="89" t="s">
        <v>21</v>
      </c>
      <c r="Z6" s="89" t="s">
        <v>1570</v>
      </c>
      <c r="AA6" s="89" t="s">
        <v>2514</v>
      </c>
      <c r="AB6" s="89" t="s">
        <v>3518</v>
      </c>
      <c r="AC6" t="s">
        <v>490</v>
      </c>
      <c r="AD6" s="89">
        <v>0</v>
      </c>
      <c r="AE6" s="132">
        <f>Kalkulator!$F$3</f>
        <v>45383</v>
      </c>
      <c r="AF6" s="133">
        <f>Kalkulator!$H$3</f>
        <v>45412</v>
      </c>
      <c r="AG6" s="93" t="s">
        <v>21</v>
      </c>
    </row>
    <row r="7" spans="1:33" s="89" customFormat="1">
      <c r="A7" s="89" t="s">
        <v>2197</v>
      </c>
      <c r="B7" s="89" t="s">
        <v>0</v>
      </c>
      <c r="C7" s="89" t="s">
        <v>3638</v>
      </c>
      <c r="D7" s="89" t="s">
        <v>101</v>
      </c>
      <c r="E7" s="89" t="s">
        <v>102</v>
      </c>
      <c r="F7" s="90" t="s">
        <v>1571</v>
      </c>
      <c r="G7" s="91" t="s">
        <v>12</v>
      </c>
      <c r="H7" s="89" t="s">
        <v>23</v>
      </c>
      <c r="I7" s="89" t="s">
        <v>104</v>
      </c>
      <c r="J7" s="89">
        <v>58500</v>
      </c>
      <c r="K7" s="89">
        <v>1</v>
      </c>
      <c r="L7" s="89" t="s">
        <v>1550</v>
      </c>
      <c r="M7" s="89" t="s">
        <v>21</v>
      </c>
      <c r="N7" s="89" t="s">
        <v>1305</v>
      </c>
      <c r="O7" s="89" t="s">
        <v>23</v>
      </c>
      <c r="P7" s="89" t="s">
        <v>23</v>
      </c>
      <c r="Q7" s="89" t="s">
        <v>23</v>
      </c>
      <c r="R7" s="89" t="s">
        <v>21</v>
      </c>
      <c r="S7" s="89">
        <v>690422</v>
      </c>
      <c r="T7" s="89" t="s">
        <v>1265</v>
      </c>
      <c r="U7" s="89" t="s">
        <v>210</v>
      </c>
      <c r="V7" s="89" t="s">
        <v>25</v>
      </c>
      <c r="W7" s="89" t="s">
        <v>23</v>
      </c>
      <c r="X7" s="89" t="s">
        <v>22</v>
      </c>
      <c r="Y7" s="89" t="s">
        <v>21</v>
      </c>
      <c r="Z7" s="89" t="s">
        <v>1572</v>
      </c>
      <c r="AA7" s="89" t="s">
        <v>2551</v>
      </c>
      <c r="AB7" s="89" t="s">
        <v>3537</v>
      </c>
      <c r="AC7" t="s">
        <v>484</v>
      </c>
      <c r="AD7" s="89">
        <v>0</v>
      </c>
      <c r="AE7" s="132">
        <f>Kalkulator!$F$3</f>
        <v>45383</v>
      </c>
      <c r="AF7" s="133">
        <f>Kalkulator!$H$3</f>
        <v>45412</v>
      </c>
      <c r="AG7" s="93" t="s">
        <v>21</v>
      </c>
    </row>
    <row r="8" spans="1:33" s="89" customFormat="1">
      <c r="A8" s="89" t="s">
        <v>3639</v>
      </c>
      <c r="B8" s="89" t="s">
        <v>0</v>
      </c>
      <c r="C8" s="89" t="s">
        <v>3640</v>
      </c>
      <c r="D8" s="89" t="s">
        <v>101</v>
      </c>
      <c r="E8" s="89" t="s">
        <v>102</v>
      </c>
      <c r="F8" s="90" t="s">
        <v>1571</v>
      </c>
      <c r="G8" s="91" t="s">
        <v>12</v>
      </c>
      <c r="H8" s="89" t="s">
        <v>23</v>
      </c>
      <c r="I8" s="89" t="s">
        <v>104</v>
      </c>
      <c r="J8" s="89">
        <v>78900</v>
      </c>
      <c r="K8" s="89">
        <v>1</v>
      </c>
      <c r="L8" s="89" t="s">
        <v>1550</v>
      </c>
      <c r="M8" s="89" t="s">
        <v>21</v>
      </c>
      <c r="N8" s="89" t="s">
        <v>1305</v>
      </c>
      <c r="O8" s="89" t="s">
        <v>23</v>
      </c>
      <c r="P8" s="89" t="s">
        <v>23</v>
      </c>
      <c r="Q8" s="89" t="s">
        <v>23</v>
      </c>
      <c r="R8" s="89" t="s">
        <v>21</v>
      </c>
      <c r="S8" s="89">
        <v>690422</v>
      </c>
      <c r="T8" s="89" t="s">
        <v>1269</v>
      </c>
      <c r="U8" s="89" t="s">
        <v>341</v>
      </c>
      <c r="V8" s="89" t="s">
        <v>25</v>
      </c>
      <c r="W8" s="89" t="s">
        <v>23</v>
      </c>
      <c r="X8" s="89" t="s">
        <v>22</v>
      </c>
      <c r="Y8" s="89" t="s">
        <v>21</v>
      </c>
      <c r="Z8" s="89" t="s">
        <v>3641</v>
      </c>
      <c r="AA8" s="89" t="s">
        <v>5081</v>
      </c>
      <c r="AB8" s="89" t="s">
        <v>5082</v>
      </c>
      <c r="AC8" t="s">
        <v>484</v>
      </c>
      <c r="AD8" s="89">
        <v>0</v>
      </c>
      <c r="AE8" s="132">
        <f>Kalkulator!$F$3</f>
        <v>45383</v>
      </c>
      <c r="AF8" s="133">
        <f>Kalkulator!$H$3</f>
        <v>45412</v>
      </c>
      <c r="AG8" s="93" t="s">
        <v>21</v>
      </c>
    </row>
    <row r="9" spans="1:33" s="89" customFormat="1">
      <c r="A9" s="89" t="s">
        <v>742</v>
      </c>
      <c r="B9" s="89" t="s">
        <v>0</v>
      </c>
      <c r="C9" s="89" t="s">
        <v>1573</v>
      </c>
      <c r="D9" s="89" t="s">
        <v>44</v>
      </c>
      <c r="E9" s="89" t="s">
        <v>45</v>
      </c>
      <c r="F9" s="90" t="s">
        <v>130</v>
      </c>
      <c r="G9" s="91" t="s">
        <v>12</v>
      </c>
      <c r="H9" s="89" t="s">
        <v>23</v>
      </c>
      <c r="I9" s="89" t="s">
        <v>396</v>
      </c>
      <c r="J9" s="89">
        <v>50500</v>
      </c>
      <c r="K9" s="89">
        <v>1</v>
      </c>
      <c r="L9" s="89" t="s">
        <v>1267</v>
      </c>
      <c r="M9" s="89" t="s">
        <v>21</v>
      </c>
      <c r="N9" s="89" t="s">
        <v>1298</v>
      </c>
      <c r="O9" s="89" t="s">
        <v>23</v>
      </c>
      <c r="P9" s="89" t="s">
        <v>23</v>
      </c>
      <c r="Q9" s="89" t="s">
        <v>23</v>
      </c>
      <c r="R9" s="89" t="s">
        <v>21</v>
      </c>
      <c r="S9" s="89">
        <v>551627</v>
      </c>
      <c r="T9" s="89" t="s">
        <v>1270</v>
      </c>
      <c r="U9" s="89" t="s">
        <v>566</v>
      </c>
      <c r="V9" s="89" t="s">
        <v>743</v>
      </c>
      <c r="W9" s="89" t="s">
        <v>21</v>
      </c>
      <c r="X9" s="89" t="s">
        <v>22</v>
      </c>
      <c r="Y9" s="89" t="s">
        <v>21</v>
      </c>
      <c r="Z9" s="89" t="s">
        <v>1574</v>
      </c>
      <c r="AA9" s="89" t="s">
        <v>2516</v>
      </c>
      <c r="AB9" s="89" t="s">
        <v>3519</v>
      </c>
      <c r="AC9" t="s">
        <v>91</v>
      </c>
      <c r="AD9" s="89">
        <v>0</v>
      </c>
      <c r="AE9" s="132">
        <f>Kalkulator!$F$3</f>
        <v>45383</v>
      </c>
      <c r="AF9" s="133">
        <f>Kalkulator!$H$3</f>
        <v>45412</v>
      </c>
      <c r="AG9" s="93" t="s">
        <v>21</v>
      </c>
    </row>
    <row r="10" spans="1:33" s="89" customFormat="1">
      <c r="A10" s="89" t="s">
        <v>790</v>
      </c>
      <c r="B10" s="89" t="s">
        <v>0</v>
      </c>
      <c r="C10" s="89" t="s">
        <v>1575</v>
      </c>
      <c r="D10" s="89" t="s">
        <v>77</v>
      </c>
      <c r="E10" s="89" t="s">
        <v>78</v>
      </c>
      <c r="F10" s="90" t="s">
        <v>1509</v>
      </c>
      <c r="G10" s="91" t="s">
        <v>12</v>
      </c>
      <c r="H10" s="89" t="s">
        <v>23</v>
      </c>
      <c r="I10" s="89" t="s">
        <v>22</v>
      </c>
      <c r="J10" s="89">
        <v>94600</v>
      </c>
      <c r="K10" s="89">
        <v>1</v>
      </c>
      <c r="L10" s="89" t="s">
        <v>1510</v>
      </c>
      <c r="M10" s="89" t="s">
        <v>21</v>
      </c>
      <c r="N10" s="89" t="s">
        <v>1401</v>
      </c>
      <c r="O10" s="89" t="s">
        <v>23</v>
      </c>
      <c r="P10" s="89" t="s">
        <v>23</v>
      </c>
      <c r="Q10" s="89" t="s">
        <v>23</v>
      </c>
      <c r="R10" s="89" t="s">
        <v>21</v>
      </c>
      <c r="S10" s="89">
        <v>405606</v>
      </c>
      <c r="T10" s="89" t="s">
        <v>1272</v>
      </c>
      <c r="U10" s="89" t="s">
        <v>791</v>
      </c>
      <c r="V10" s="89" t="s">
        <v>736</v>
      </c>
      <c r="W10" s="89" t="s">
        <v>21</v>
      </c>
      <c r="X10" s="89" t="s">
        <v>22</v>
      </c>
      <c r="Y10" s="89" t="s">
        <v>21</v>
      </c>
      <c r="Z10" s="89" t="s">
        <v>1576</v>
      </c>
      <c r="AA10" s="89" t="s">
        <v>2518</v>
      </c>
      <c r="AB10" s="89" t="s">
        <v>3520</v>
      </c>
      <c r="AC10" t="s">
        <v>188</v>
      </c>
      <c r="AD10" s="89">
        <v>0</v>
      </c>
      <c r="AE10" s="132">
        <f>Kalkulator!$F$3</f>
        <v>45383</v>
      </c>
      <c r="AF10" s="133">
        <f>Kalkulator!$H$3</f>
        <v>45412</v>
      </c>
      <c r="AG10" s="93" t="s">
        <v>21</v>
      </c>
    </row>
    <row r="11" spans="1:33" s="89" customFormat="1">
      <c r="A11" s="89" t="s">
        <v>781</v>
      </c>
      <c r="B11" s="89" t="s">
        <v>1577</v>
      </c>
      <c r="C11" s="89" t="s">
        <v>1577</v>
      </c>
      <c r="D11" s="89" t="s">
        <v>29</v>
      </c>
      <c r="E11" s="89" t="s">
        <v>30</v>
      </c>
      <c r="F11" s="90" t="s">
        <v>1511</v>
      </c>
      <c r="G11" s="91" t="s">
        <v>12</v>
      </c>
      <c r="H11" s="89" t="s">
        <v>23</v>
      </c>
      <c r="I11" s="89" t="s">
        <v>22</v>
      </c>
      <c r="J11" s="89">
        <v>316200</v>
      </c>
      <c r="K11" s="89">
        <v>1</v>
      </c>
      <c r="L11" s="89" t="s">
        <v>1510</v>
      </c>
      <c r="M11" s="89" t="s">
        <v>21</v>
      </c>
      <c r="N11" s="89" t="s">
        <v>1283</v>
      </c>
      <c r="O11" s="89" t="s">
        <v>23</v>
      </c>
      <c r="P11" s="89" t="s">
        <v>23</v>
      </c>
      <c r="Q11" s="89" t="s">
        <v>23</v>
      </c>
      <c r="R11" s="89" t="s">
        <v>21</v>
      </c>
      <c r="S11" s="89">
        <v>1720398</v>
      </c>
      <c r="T11" s="89" t="s">
        <v>1272</v>
      </c>
      <c r="U11" s="89" t="s">
        <v>341</v>
      </c>
      <c r="V11" s="89" t="s">
        <v>25</v>
      </c>
      <c r="W11" s="89" t="s">
        <v>21</v>
      </c>
      <c r="X11" s="89" t="s">
        <v>23</v>
      </c>
      <c r="Y11" s="89" t="s">
        <v>21</v>
      </c>
      <c r="Z11" s="89" t="s">
        <v>1578</v>
      </c>
      <c r="AA11" s="89" t="s">
        <v>2520</v>
      </c>
      <c r="AB11" s="89" t="s">
        <v>3521</v>
      </c>
      <c r="AC11" t="s">
        <v>188</v>
      </c>
      <c r="AD11" s="89">
        <v>0</v>
      </c>
      <c r="AE11" s="132">
        <f>Kalkulator!$F$3</f>
        <v>45383</v>
      </c>
      <c r="AF11" s="133">
        <f>Kalkulator!$H$3</f>
        <v>45412</v>
      </c>
      <c r="AG11" s="93" t="s">
        <v>21</v>
      </c>
    </row>
    <row r="12" spans="1:33" s="89" customFormat="1">
      <c r="A12" s="89" t="s">
        <v>339</v>
      </c>
      <c r="B12" s="89" t="s">
        <v>1577</v>
      </c>
      <c r="C12" s="89" t="s">
        <v>1577</v>
      </c>
      <c r="D12" s="89" t="s">
        <v>29</v>
      </c>
      <c r="E12" s="89" t="s">
        <v>30</v>
      </c>
      <c r="F12" s="90" t="s">
        <v>340</v>
      </c>
      <c r="G12" s="91" t="s">
        <v>12</v>
      </c>
      <c r="H12" s="89" t="s">
        <v>23</v>
      </c>
      <c r="I12" s="89" t="s">
        <v>42</v>
      </c>
      <c r="J12" s="89">
        <v>80100</v>
      </c>
      <c r="K12" s="89">
        <v>1</v>
      </c>
      <c r="L12" s="89" t="s">
        <v>21</v>
      </c>
      <c r="M12" s="89" t="s">
        <v>21</v>
      </c>
      <c r="N12" s="89" t="s">
        <v>1283</v>
      </c>
      <c r="O12" s="89" t="s">
        <v>23</v>
      </c>
      <c r="P12" s="89" t="s">
        <v>23</v>
      </c>
      <c r="Q12" s="89" t="s">
        <v>23</v>
      </c>
      <c r="R12" s="89" t="s">
        <v>21</v>
      </c>
      <c r="S12" s="89">
        <v>1720398</v>
      </c>
      <c r="T12" s="89" t="s">
        <v>1269</v>
      </c>
      <c r="U12" s="89" t="s">
        <v>560</v>
      </c>
      <c r="V12" s="89" t="s">
        <v>25</v>
      </c>
      <c r="W12" s="89" t="s">
        <v>23</v>
      </c>
      <c r="X12" s="89" t="s">
        <v>23</v>
      </c>
      <c r="Y12" s="89" t="s">
        <v>21</v>
      </c>
      <c r="Z12" s="89" t="s">
        <v>1579</v>
      </c>
      <c r="AA12" s="89" t="s">
        <v>2522</v>
      </c>
      <c r="AB12" s="89" t="s">
        <v>3522</v>
      </c>
      <c r="AC12" t="s">
        <v>188</v>
      </c>
      <c r="AD12" s="89">
        <v>0</v>
      </c>
      <c r="AE12" s="132">
        <f>Kalkulator!$F$3</f>
        <v>45383</v>
      </c>
      <c r="AF12" s="133">
        <f>Kalkulator!$H$3</f>
        <v>45412</v>
      </c>
      <c r="AG12" s="93" t="s">
        <v>21</v>
      </c>
    </row>
    <row r="13" spans="1:33" s="89" customFormat="1">
      <c r="A13" s="89" t="s">
        <v>660</v>
      </c>
      <c r="B13" s="89" t="s">
        <v>1577</v>
      </c>
      <c r="C13" s="89" t="s">
        <v>1577</v>
      </c>
      <c r="D13" s="89" t="s">
        <v>29</v>
      </c>
      <c r="E13" s="89" t="s">
        <v>30</v>
      </c>
      <c r="F13" s="90" t="s">
        <v>1523</v>
      </c>
      <c r="G13" s="91" t="s">
        <v>12</v>
      </c>
      <c r="H13" s="89" t="s">
        <v>23</v>
      </c>
      <c r="I13" s="89" t="s">
        <v>22</v>
      </c>
      <c r="J13" s="89">
        <v>105500</v>
      </c>
      <c r="K13" s="89">
        <v>1</v>
      </c>
      <c r="L13" s="89" t="s">
        <v>21</v>
      </c>
      <c r="M13" s="89" t="s">
        <v>21</v>
      </c>
      <c r="N13" s="89" t="s">
        <v>1348</v>
      </c>
      <c r="O13" s="89" t="s">
        <v>23</v>
      </c>
      <c r="P13" s="89" t="s">
        <v>23</v>
      </c>
      <c r="Q13" s="89" t="s">
        <v>23</v>
      </c>
      <c r="R13" s="89" t="s">
        <v>21</v>
      </c>
      <c r="S13" s="89">
        <v>1720398</v>
      </c>
      <c r="T13" s="89" t="s">
        <v>1272</v>
      </c>
      <c r="U13" s="89" t="s">
        <v>482</v>
      </c>
      <c r="V13" s="89" t="s">
        <v>25</v>
      </c>
      <c r="W13" s="89" t="s">
        <v>21</v>
      </c>
      <c r="X13" s="89" t="s">
        <v>23</v>
      </c>
      <c r="Y13" s="89" t="s">
        <v>21</v>
      </c>
      <c r="Z13" s="89" t="s">
        <v>1580</v>
      </c>
      <c r="AA13" s="89" t="s">
        <v>2524</v>
      </c>
      <c r="AB13" s="89" t="s">
        <v>3523</v>
      </c>
      <c r="AC13" t="s">
        <v>188</v>
      </c>
      <c r="AD13" s="89">
        <v>0</v>
      </c>
      <c r="AE13" s="132">
        <f>Kalkulator!$F$3</f>
        <v>45383</v>
      </c>
      <c r="AF13" s="133">
        <f>Kalkulator!$H$3</f>
        <v>45412</v>
      </c>
      <c r="AG13" s="93" t="s">
        <v>21</v>
      </c>
    </row>
    <row r="14" spans="1:33" s="89" customFormat="1">
      <c r="A14" s="89" t="s">
        <v>661</v>
      </c>
      <c r="B14" s="89" t="s">
        <v>1577</v>
      </c>
      <c r="C14" s="89" t="s">
        <v>1577</v>
      </c>
      <c r="D14" s="89" t="s">
        <v>29</v>
      </c>
      <c r="E14" s="89" t="s">
        <v>30</v>
      </c>
      <c r="F14" s="90" t="s">
        <v>1524</v>
      </c>
      <c r="G14" s="91" t="s">
        <v>12</v>
      </c>
      <c r="H14" s="89" t="s">
        <v>23</v>
      </c>
      <c r="I14" s="89" t="s">
        <v>22</v>
      </c>
      <c r="J14" s="89">
        <v>105500</v>
      </c>
      <c r="K14" s="89">
        <v>1</v>
      </c>
      <c r="L14" s="89" t="s">
        <v>21</v>
      </c>
      <c r="M14" s="89" t="s">
        <v>21</v>
      </c>
      <c r="N14" s="89" t="s">
        <v>1348</v>
      </c>
      <c r="O14" s="89" t="s">
        <v>23</v>
      </c>
      <c r="P14" s="89" t="s">
        <v>23</v>
      </c>
      <c r="Q14" s="89" t="s">
        <v>23</v>
      </c>
      <c r="R14" s="89" t="s">
        <v>21</v>
      </c>
      <c r="S14" s="89">
        <v>1720398</v>
      </c>
      <c r="T14" s="89" t="s">
        <v>1272</v>
      </c>
      <c r="U14" s="89" t="s">
        <v>480</v>
      </c>
      <c r="V14" s="89" t="s">
        <v>25</v>
      </c>
      <c r="W14" s="89" t="s">
        <v>21</v>
      </c>
      <c r="X14" s="89" t="s">
        <v>23</v>
      </c>
      <c r="Y14" s="89" t="s">
        <v>21</v>
      </c>
      <c r="Z14" s="89" t="s">
        <v>1581</v>
      </c>
      <c r="AA14" s="89" t="s">
        <v>2526</v>
      </c>
      <c r="AB14" s="89" t="s">
        <v>3524</v>
      </c>
      <c r="AC14" t="s">
        <v>188</v>
      </c>
      <c r="AD14" s="89">
        <v>0</v>
      </c>
      <c r="AE14" s="132">
        <f>Kalkulator!$F$3</f>
        <v>45383</v>
      </c>
      <c r="AF14" s="133">
        <f>Kalkulator!$H$3</f>
        <v>45412</v>
      </c>
      <c r="AG14" s="93" t="s">
        <v>21</v>
      </c>
    </row>
    <row r="15" spans="1:33" s="89" customFormat="1">
      <c r="A15" s="89" t="s">
        <v>643</v>
      </c>
      <c r="B15" s="89" t="s">
        <v>1577</v>
      </c>
      <c r="C15" s="89" t="s">
        <v>1577</v>
      </c>
      <c r="D15" s="89" t="s">
        <v>29</v>
      </c>
      <c r="E15" s="89" t="s">
        <v>30</v>
      </c>
      <c r="F15" s="90" t="s">
        <v>1540</v>
      </c>
      <c r="G15" s="91" t="s">
        <v>12</v>
      </c>
      <c r="H15" s="89" t="s">
        <v>23</v>
      </c>
      <c r="I15" s="89" t="s">
        <v>797</v>
      </c>
      <c r="J15" s="89">
        <v>52800</v>
      </c>
      <c r="K15" s="89">
        <v>1</v>
      </c>
      <c r="L15" s="89" t="s">
        <v>21</v>
      </c>
      <c r="M15" s="89" t="s">
        <v>21</v>
      </c>
      <c r="N15" s="89" t="s">
        <v>1309</v>
      </c>
      <c r="O15" s="89" t="s">
        <v>23</v>
      </c>
      <c r="P15" s="89" t="s">
        <v>23</v>
      </c>
      <c r="Q15" s="89" t="s">
        <v>23</v>
      </c>
      <c r="R15" s="89" t="s">
        <v>21</v>
      </c>
      <c r="S15" s="89">
        <v>1720398</v>
      </c>
      <c r="T15" s="89" t="s">
        <v>1269</v>
      </c>
      <c r="U15" s="89" t="s">
        <v>560</v>
      </c>
      <c r="V15" s="89" t="s">
        <v>25</v>
      </c>
      <c r="W15" s="89" t="s">
        <v>23</v>
      </c>
      <c r="X15" s="89" t="s">
        <v>23</v>
      </c>
      <c r="Y15" s="89" t="s">
        <v>21</v>
      </c>
      <c r="Z15" s="89" t="s">
        <v>1582</v>
      </c>
      <c r="AA15" s="89" t="s">
        <v>2528</v>
      </c>
      <c r="AB15" s="89" t="s">
        <v>3525</v>
      </c>
      <c r="AC15" t="s">
        <v>188</v>
      </c>
      <c r="AD15" s="89">
        <v>0</v>
      </c>
      <c r="AE15" s="132">
        <f>Kalkulator!$F$3</f>
        <v>45383</v>
      </c>
      <c r="AF15" s="133">
        <f>Kalkulator!$H$3</f>
        <v>45412</v>
      </c>
      <c r="AG15" s="93" t="s">
        <v>21</v>
      </c>
    </row>
    <row r="16" spans="1:33" s="89" customFormat="1">
      <c r="A16" s="89" t="s">
        <v>779</v>
      </c>
      <c r="B16" s="89" t="s">
        <v>1577</v>
      </c>
      <c r="C16" s="89" t="s">
        <v>1577</v>
      </c>
      <c r="D16" s="89" t="s">
        <v>29</v>
      </c>
      <c r="E16" s="89" t="s">
        <v>30</v>
      </c>
      <c r="F16" s="90" t="s">
        <v>780</v>
      </c>
      <c r="G16" s="91" t="s">
        <v>12</v>
      </c>
      <c r="H16" s="89" t="s">
        <v>23</v>
      </c>
      <c r="I16" s="89" t="s">
        <v>22</v>
      </c>
      <c r="J16" s="89">
        <v>87600</v>
      </c>
      <c r="K16" s="89">
        <v>1</v>
      </c>
      <c r="L16" s="89" t="s">
        <v>1510</v>
      </c>
      <c r="M16" s="89" t="s">
        <v>21</v>
      </c>
      <c r="N16" s="89" t="s">
        <v>1359</v>
      </c>
      <c r="O16" s="89" t="s">
        <v>23</v>
      </c>
      <c r="P16" s="89" t="s">
        <v>23</v>
      </c>
      <c r="Q16" s="89" t="s">
        <v>23</v>
      </c>
      <c r="R16" s="89" t="s">
        <v>21</v>
      </c>
      <c r="S16" s="89">
        <v>1720398</v>
      </c>
      <c r="T16" s="89" t="s">
        <v>1272</v>
      </c>
      <c r="U16" s="89" t="s">
        <v>585</v>
      </c>
      <c r="V16" s="89" t="s">
        <v>787</v>
      </c>
      <c r="W16" s="89" t="s">
        <v>21</v>
      </c>
      <c r="X16" s="89" t="s">
        <v>23</v>
      </c>
      <c r="Y16" s="89" t="s">
        <v>21</v>
      </c>
      <c r="Z16" s="89" t="s">
        <v>1583</v>
      </c>
      <c r="AA16" s="89" t="s">
        <v>2530</v>
      </c>
      <c r="AB16" s="89" t="s">
        <v>3526</v>
      </c>
      <c r="AC16" t="s">
        <v>188</v>
      </c>
      <c r="AD16" s="89">
        <v>0</v>
      </c>
      <c r="AE16" s="132">
        <f>Kalkulator!$F$3</f>
        <v>45383</v>
      </c>
      <c r="AF16" s="133">
        <f>Kalkulator!$H$3</f>
        <v>45412</v>
      </c>
      <c r="AG16" s="93" t="s">
        <v>21</v>
      </c>
    </row>
    <row r="17" spans="1:33" s="149" customFormat="1">
      <c r="A17" s="149" t="s">
        <v>3642</v>
      </c>
      <c r="B17" s="149" t="s">
        <v>1577</v>
      </c>
      <c r="C17" s="149" t="s">
        <v>1577</v>
      </c>
      <c r="D17" s="149" t="s">
        <v>29</v>
      </c>
      <c r="E17" s="149" t="s">
        <v>30</v>
      </c>
      <c r="F17" s="150" t="s">
        <v>5640</v>
      </c>
      <c r="G17" s="151" t="s">
        <v>12</v>
      </c>
      <c r="H17" s="149" t="s">
        <v>23</v>
      </c>
      <c r="I17" s="149" t="s">
        <v>22</v>
      </c>
      <c r="J17" s="149">
        <v>182000</v>
      </c>
      <c r="K17" s="149">
        <v>1</v>
      </c>
      <c r="L17" s="149" t="s">
        <v>3643</v>
      </c>
      <c r="M17" s="149" t="s">
        <v>21</v>
      </c>
      <c r="N17" s="149" t="s">
        <v>956</v>
      </c>
      <c r="O17" s="149" t="s">
        <v>23</v>
      </c>
      <c r="P17" s="149" t="s">
        <v>23</v>
      </c>
      <c r="Q17" s="149" t="s">
        <v>23</v>
      </c>
      <c r="R17" s="149" t="s">
        <v>21</v>
      </c>
      <c r="S17" s="149">
        <v>1720398</v>
      </c>
      <c r="T17" s="149" t="s">
        <v>1272</v>
      </c>
      <c r="U17" s="149" t="s">
        <v>341</v>
      </c>
      <c r="V17" s="149" t="s">
        <v>25</v>
      </c>
      <c r="W17" s="149" t="s">
        <v>23</v>
      </c>
      <c r="X17" s="149" t="s">
        <v>23</v>
      </c>
      <c r="Y17" s="149" t="s">
        <v>21</v>
      </c>
      <c r="Z17" s="149" t="s">
        <v>3644</v>
      </c>
      <c r="AA17" s="149" t="s">
        <v>5083</v>
      </c>
      <c r="AB17" s="149" t="s">
        <v>5084</v>
      </c>
      <c r="AC17" s="156" t="s">
        <v>188</v>
      </c>
      <c r="AD17" s="149">
        <v>0</v>
      </c>
      <c r="AE17" s="152">
        <f>Kalkulator!$F$3</f>
        <v>45383</v>
      </c>
      <c r="AF17" s="153">
        <f>Kalkulator!$H$3</f>
        <v>45412</v>
      </c>
      <c r="AG17" s="154" t="s">
        <v>21</v>
      </c>
    </row>
    <row r="18" spans="1:33" s="89" customFormat="1">
      <c r="A18" s="89" t="s">
        <v>666</v>
      </c>
      <c r="B18" s="89" t="s">
        <v>1577</v>
      </c>
      <c r="C18" s="89" t="s">
        <v>1577</v>
      </c>
      <c r="D18" s="89" t="s">
        <v>29</v>
      </c>
      <c r="E18" s="89" t="s">
        <v>30</v>
      </c>
      <c r="F18" s="90" t="s">
        <v>667</v>
      </c>
      <c r="G18" s="91" t="s">
        <v>12</v>
      </c>
      <c r="H18" s="89" t="s">
        <v>23</v>
      </c>
      <c r="I18" s="89" t="s">
        <v>668</v>
      </c>
      <c r="J18" s="89">
        <v>84400</v>
      </c>
      <c r="K18" s="89">
        <v>1</v>
      </c>
      <c r="L18" s="89" t="s">
        <v>21</v>
      </c>
      <c r="M18" s="89" t="s">
        <v>21</v>
      </c>
      <c r="N18" s="89" t="s">
        <v>1390</v>
      </c>
      <c r="O18" s="89" t="s">
        <v>23</v>
      </c>
      <c r="P18" s="89" t="s">
        <v>23</v>
      </c>
      <c r="Q18" s="89" t="s">
        <v>23</v>
      </c>
      <c r="R18" s="89" t="s">
        <v>21</v>
      </c>
      <c r="S18" s="89">
        <v>1720398</v>
      </c>
      <c r="T18" s="89" t="s">
        <v>1269</v>
      </c>
      <c r="U18" s="89" t="s">
        <v>560</v>
      </c>
      <c r="V18" s="89" t="s">
        <v>25</v>
      </c>
      <c r="W18" s="89" t="s">
        <v>23</v>
      </c>
      <c r="X18" s="89" t="s">
        <v>23</v>
      </c>
      <c r="Y18" s="89" t="s">
        <v>21</v>
      </c>
      <c r="Z18" s="89" t="s">
        <v>1584</v>
      </c>
      <c r="AA18" s="89" t="s">
        <v>2532</v>
      </c>
      <c r="AB18" s="89" t="s">
        <v>3527</v>
      </c>
      <c r="AC18" t="s">
        <v>188</v>
      </c>
      <c r="AD18" s="89">
        <v>0</v>
      </c>
      <c r="AE18" s="132">
        <f>Kalkulator!$F$3</f>
        <v>45383</v>
      </c>
      <c r="AF18" s="133">
        <f>Kalkulator!$H$3</f>
        <v>45412</v>
      </c>
      <c r="AG18" s="93" t="s">
        <v>21</v>
      </c>
    </row>
    <row r="19" spans="1:33" s="89" customFormat="1">
      <c r="A19" s="89" t="s">
        <v>772</v>
      </c>
      <c r="B19" s="89" t="s">
        <v>1577</v>
      </c>
      <c r="C19" s="89" t="s">
        <v>1577</v>
      </c>
      <c r="D19" s="89" t="s">
        <v>29</v>
      </c>
      <c r="E19" s="89" t="s">
        <v>30</v>
      </c>
      <c r="F19" s="90" t="s">
        <v>773</v>
      </c>
      <c r="G19" s="91" t="s">
        <v>12</v>
      </c>
      <c r="H19" s="89" t="s">
        <v>23</v>
      </c>
      <c r="I19" s="89" t="s">
        <v>22</v>
      </c>
      <c r="J19" s="89">
        <v>101300</v>
      </c>
      <c r="K19" s="89">
        <v>1</v>
      </c>
      <c r="L19" s="89" t="s">
        <v>21</v>
      </c>
      <c r="M19" s="89" t="s">
        <v>21</v>
      </c>
      <c r="N19" s="89" t="s">
        <v>38</v>
      </c>
      <c r="O19" s="89" t="s">
        <v>23</v>
      </c>
      <c r="P19" s="89" t="s">
        <v>23</v>
      </c>
      <c r="Q19" s="89" t="s">
        <v>23</v>
      </c>
      <c r="R19" s="89" t="s">
        <v>21</v>
      </c>
      <c r="S19" s="89">
        <v>1720398</v>
      </c>
      <c r="T19" s="89" t="s">
        <v>1272</v>
      </c>
      <c r="U19" s="89" t="s">
        <v>381</v>
      </c>
      <c r="V19" s="89" t="s">
        <v>25</v>
      </c>
      <c r="W19" s="89" t="s">
        <v>21</v>
      </c>
      <c r="X19" s="89" t="s">
        <v>23</v>
      </c>
      <c r="Y19" s="89" t="s">
        <v>21</v>
      </c>
      <c r="Z19" s="89" t="s">
        <v>1585</v>
      </c>
      <c r="AA19" s="89" t="s">
        <v>2534</v>
      </c>
      <c r="AB19" s="89" t="s">
        <v>3528</v>
      </c>
      <c r="AC19" t="s">
        <v>188</v>
      </c>
      <c r="AD19" s="89">
        <v>0</v>
      </c>
      <c r="AE19" s="132">
        <f>Kalkulator!$F$3</f>
        <v>45383</v>
      </c>
      <c r="AF19" s="133">
        <f>Kalkulator!$H$3</f>
        <v>45412</v>
      </c>
      <c r="AG19" s="93" t="s">
        <v>21</v>
      </c>
    </row>
    <row r="20" spans="1:33" s="89" customFormat="1">
      <c r="A20" s="89" t="s">
        <v>372</v>
      </c>
      <c r="B20" s="89" t="s">
        <v>1577</v>
      </c>
      <c r="C20" s="89" t="s">
        <v>1577</v>
      </c>
      <c r="D20" s="89" t="s">
        <v>29</v>
      </c>
      <c r="E20" s="89" t="s">
        <v>30</v>
      </c>
      <c r="F20" s="90" t="s">
        <v>1586</v>
      </c>
      <c r="G20" s="91" t="s">
        <v>12</v>
      </c>
      <c r="H20" s="89" t="s">
        <v>23</v>
      </c>
      <c r="I20" s="89" t="s">
        <v>373</v>
      </c>
      <c r="J20" s="89">
        <v>76200</v>
      </c>
      <c r="K20" s="89">
        <v>1</v>
      </c>
      <c r="L20" s="89" t="s">
        <v>374</v>
      </c>
      <c r="M20" s="89" t="s">
        <v>21</v>
      </c>
      <c r="N20" s="89" t="s">
        <v>1364</v>
      </c>
      <c r="O20" s="89" t="s">
        <v>23</v>
      </c>
      <c r="P20" s="89" t="s">
        <v>23</v>
      </c>
      <c r="Q20" s="89" t="s">
        <v>23</v>
      </c>
      <c r="R20" s="89" t="s">
        <v>21</v>
      </c>
      <c r="S20" s="89">
        <v>1720398</v>
      </c>
      <c r="T20" s="89" t="s">
        <v>1269</v>
      </c>
      <c r="U20" s="89" t="s">
        <v>560</v>
      </c>
      <c r="V20" s="89" t="s">
        <v>25</v>
      </c>
      <c r="W20" s="89" t="s">
        <v>21</v>
      </c>
      <c r="X20" s="89" t="s">
        <v>23</v>
      </c>
      <c r="Y20" s="89" t="s">
        <v>21</v>
      </c>
      <c r="Z20" s="89" t="s">
        <v>1587</v>
      </c>
      <c r="AA20" s="89" t="s">
        <v>2536</v>
      </c>
      <c r="AB20" s="89" t="s">
        <v>3529</v>
      </c>
      <c r="AC20" t="s">
        <v>188</v>
      </c>
      <c r="AD20" s="89">
        <v>0</v>
      </c>
      <c r="AE20" s="132">
        <f>Kalkulator!$F$3</f>
        <v>45383</v>
      </c>
      <c r="AF20" s="133">
        <f>Kalkulator!$H$3</f>
        <v>45412</v>
      </c>
      <c r="AG20" s="93" t="s">
        <v>21</v>
      </c>
    </row>
    <row r="21" spans="1:33" s="89" customFormat="1">
      <c r="A21" s="89" t="s">
        <v>662</v>
      </c>
      <c r="B21" s="89" t="s">
        <v>1577</v>
      </c>
      <c r="C21" s="89" t="s">
        <v>1577</v>
      </c>
      <c r="D21" s="89" t="s">
        <v>29</v>
      </c>
      <c r="E21" s="89" t="s">
        <v>30</v>
      </c>
      <c r="F21" s="90" t="s">
        <v>1516</v>
      </c>
      <c r="G21" s="91" t="s">
        <v>12</v>
      </c>
      <c r="H21" s="89" t="s">
        <v>23</v>
      </c>
      <c r="I21" s="89" t="s">
        <v>22</v>
      </c>
      <c r="J21" s="89">
        <v>99500</v>
      </c>
      <c r="K21" s="89">
        <v>1</v>
      </c>
      <c r="L21" s="89" t="s">
        <v>21</v>
      </c>
      <c r="M21" s="89" t="s">
        <v>21</v>
      </c>
      <c r="N21" s="89" t="s">
        <v>1309</v>
      </c>
      <c r="O21" s="89" t="s">
        <v>23</v>
      </c>
      <c r="P21" s="89" t="s">
        <v>23</v>
      </c>
      <c r="Q21" s="89" t="s">
        <v>23</v>
      </c>
      <c r="R21" s="89" t="s">
        <v>21</v>
      </c>
      <c r="S21" s="89">
        <v>1720398</v>
      </c>
      <c r="T21" s="89" t="s">
        <v>1272</v>
      </c>
      <c r="U21" s="89" t="s">
        <v>560</v>
      </c>
      <c r="V21" s="89" t="s">
        <v>25</v>
      </c>
      <c r="W21" s="89" t="s">
        <v>23</v>
      </c>
      <c r="X21" s="89" t="s">
        <v>23</v>
      </c>
      <c r="Y21" s="89" t="s">
        <v>21</v>
      </c>
      <c r="Z21" s="89" t="s">
        <v>1588</v>
      </c>
      <c r="AA21" s="89" t="s">
        <v>2538</v>
      </c>
      <c r="AB21" s="89" t="s">
        <v>3530</v>
      </c>
      <c r="AC21" t="s">
        <v>188</v>
      </c>
      <c r="AD21" s="89">
        <v>0</v>
      </c>
      <c r="AE21" s="132">
        <f>Kalkulator!$F$3</f>
        <v>45383</v>
      </c>
      <c r="AF21" s="133">
        <f>Kalkulator!$H$3</f>
        <v>45412</v>
      </c>
      <c r="AG21" s="93" t="s">
        <v>21</v>
      </c>
    </row>
    <row r="22" spans="1:33" s="89" customFormat="1">
      <c r="A22" s="89" t="s">
        <v>663</v>
      </c>
      <c r="B22" s="89" t="s">
        <v>1577</v>
      </c>
      <c r="C22" s="89" t="s">
        <v>1577</v>
      </c>
      <c r="D22" s="89" t="s">
        <v>29</v>
      </c>
      <c r="E22" s="89" t="s">
        <v>30</v>
      </c>
      <c r="F22" s="90" t="s">
        <v>1525</v>
      </c>
      <c r="G22" s="91" t="s">
        <v>12</v>
      </c>
      <c r="H22" s="89" t="s">
        <v>23</v>
      </c>
      <c r="I22" s="89" t="s">
        <v>22</v>
      </c>
      <c r="J22" s="89">
        <v>99500</v>
      </c>
      <c r="K22" s="89">
        <v>1</v>
      </c>
      <c r="L22" s="89" t="s">
        <v>21</v>
      </c>
      <c r="M22" s="89" t="s">
        <v>21</v>
      </c>
      <c r="N22" s="89" t="s">
        <v>1309</v>
      </c>
      <c r="O22" s="89" t="s">
        <v>23</v>
      </c>
      <c r="P22" s="89" t="s">
        <v>23</v>
      </c>
      <c r="Q22" s="89" t="s">
        <v>23</v>
      </c>
      <c r="R22" s="89" t="s">
        <v>21</v>
      </c>
      <c r="S22" s="89">
        <v>1720398</v>
      </c>
      <c r="T22" s="89" t="s">
        <v>1272</v>
      </c>
      <c r="U22" s="89" t="s">
        <v>560</v>
      </c>
      <c r="V22" s="89" t="s">
        <v>25</v>
      </c>
      <c r="W22" s="89" t="s">
        <v>23</v>
      </c>
      <c r="X22" s="89" t="s">
        <v>23</v>
      </c>
      <c r="Y22" s="89" t="s">
        <v>21</v>
      </c>
      <c r="Z22" s="89" t="s">
        <v>1589</v>
      </c>
      <c r="AA22" s="89" t="s">
        <v>2540</v>
      </c>
      <c r="AB22" s="89" t="s">
        <v>3531</v>
      </c>
      <c r="AC22" t="s">
        <v>188</v>
      </c>
      <c r="AD22" s="89">
        <v>0</v>
      </c>
      <c r="AE22" s="132">
        <f>Kalkulator!$F$3</f>
        <v>45383</v>
      </c>
      <c r="AF22" s="133">
        <f>Kalkulator!$H$3</f>
        <v>45412</v>
      </c>
      <c r="AG22" s="93" t="s">
        <v>21</v>
      </c>
    </row>
    <row r="23" spans="1:33" s="89" customFormat="1">
      <c r="A23" s="89" t="s">
        <v>649</v>
      </c>
      <c r="B23" s="89" t="s">
        <v>1577</v>
      </c>
      <c r="C23" s="89" t="s">
        <v>1577</v>
      </c>
      <c r="D23" s="89" t="s">
        <v>29</v>
      </c>
      <c r="E23" s="89" t="s">
        <v>30</v>
      </c>
      <c r="F23" s="90" t="s">
        <v>650</v>
      </c>
      <c r="G23" s="91" t="s">
        <v>12</v>
      </c>
      <c r="H23" s="89" t="s">
        <v>23</v>
      </c>
      <c r="I23" s="89" t="s">
        <v>22</v>
      </c>
      <c r="J23" s="89">
        <v>99200</v>
      </c>
      <c r="K23" s="89">
        <v>1</v>
      </c>
      <c r="L23" s="89" t="s">
        <v>21</v>
      </c>
      <c r="M23" s="89" t="s">
        <v>21</v>
      </c>
      <c r="N23" s="89" t="s">
        <v>1283</v>
      </c>
      <c r="O23" s="89" t="s">
        <v>23</v>
      </c>
      <c r="P23" s="89" t="s">
        <v>23</v>
      </c>
      <c r="Q23" s="89" t="s">
        <v>23</v>
      </c>
      <c r="R23" s="89" t="s">
        <v>21</v>
      </c>
      <c r="S23" s="89">
        <v>1720398</v>
      </c>
      <c r="T23" s="89" t="s">
        <v>1272</v>
      </c>
      <c r="U23" s="89" t="s">
        <v>560</v>
      </c>
      <c r="V23" s="89" t="s">
        <v>25</v>
      </c>
      <c r="W23" s="89" t="s">
        <v>23</v>
      </c>
      <c r="X23" s="89" t="s">
        <v>23</v>
      </c>
      <c r="Y23" s="89" t="s">
        <v>21</v>
      </c>
      <c r="Z23" s="89" t="s">
        <v>1590</v>
      </c>
      <c r="AA23" s="89" t="s">
        <v>2542</v>
      </c>
      <c r="AB23" s="89" t="s">
        <v>3532</v>
      </c>
      <c r="AC23" t="s">
        <v>188</v>
      </c>
      <c r="AD23" s="89">
        <v>0</v>
      </c>
      <c r="AE23" s="132">
        <f>Kalkulator!$F$3</f>
        <v>45383</v>
      </c>
      <c r="AF23" s="133">
        <f>Kalkulator!$H$3</f>
        <v>45412</v>
      </c>
      <c r="AG23" s="93" t="s">
        <v>21</v>
      </c>
    </row>
    <row r="24" spans="1:33" s="89" customFormat="1">
      <c r="A24" s="89" t="s">
        <v>788</v>
      </c>
      <c r="B24" s="89" t="s">
        <v>1577</v>
      </c>
      <c r="C24" s="89" t="s">
        <v>1577</v>
      </c>
      <c r="D24" s="89" t="s">
        <v>29</v>
      </c>
      <c r="E24" s="89" t="s">
        <v>30</v>
      </c>
      <c r="F24" s="90" t="s">
        <v>1517</v>
      </c>
      <c r="G24" s="91" t="s">
        <v>12</v>
      </c>
      <c r="H24" s="89" t="s">
        <v>23</v>
      </c>
      <c r="I24" s="89" t="s">
        <v>1453</v>
      </c>
      <c r="J24" s="89">
        <v>109600</v>
      </c>
      <c r="K24" s="89">
        <v>1</v>
      </c>
      <c r="L24" s="89" t="s">
        <v>21</v>
      </c>
      <c r="M24" s="89" t="s">
        <v>21</v>
      </c>
      <c r="N24" s="89" t="s">
        <v>1359</v>
      </c>
      <c r="O24" s="89" t="s">
        <v>23</v>
      </c>
      <c r="P24" s="89" t="s">
        <v>23</v>
      </c>
      <c r="Q24" s="89" t="s">
        <v>23</v>
      </c>
      <c r="R24" s="89" t="s">
        <v>21</v>
      </c>
      <c r="S24" s="89">
        <v>1720398</v>
      </c>
      <c r="T24" s="89" t="s">
        <v>1269</v>
      </c>
      <c r="U24" s="89" t="s">
        <v>381</v>
      </c>
      <c r="V24" s="89" t="s">
        <v>25</v>
      </c>
      <c r="W24" s="89" t="s">
        <v>21</v>
      </c>
      <c r="X24" s="89" t="s">
        <v>23</v>
      </c>
      <c r="Y24" s="89" t="s">
        <v>21</v>
      </c>
      <c r="Z24" s="89" t="s">
        <v>1591</v>
      </c>
      <c r="AA24" s="89" t="s">
        <v>2544</v>
      </c>
      <c r="AB24" s="89" t="s">
        <v>3533</v>
      </c>
      <c r="AC24" t="s">
        <v>188</v>
      </c>
      <c r="AD24" s="89">
        <v>0</v>
      </c>
      <c r="AE24" s="132">
        <f>Kalkulator!$F$3</f>
        <v>45383</v>
      </c>
      <c r="AF24" s="133">
        <f>Kalkulator!$H$3</f>
        <v>45412</v>
      </c>
      <c r="AG24" s="93" t="s">
        <v>21</v>
      </c>
    </row>
    <row r="25" spans="1:33" s="89" customFormat="1">
      <c r="A25" s="89" t="s">
        <v>789</v>
      </c>
      <c r="B25" s="89" t="s">
        <v>1577</v>
      </c>
      <c r="C25" s="89" t="s">
        <v>1577</v>
      </c>
      <c r="D25" s="89" t="s">
        <v>29</v>
      </c>
      <c r="E25" s="89" t="s">
        <v>30</v>
      </c>
      <c r="F25" s="90" t="s">
        <v>1518</v>
      </c>
      <c r="G25" s="91" t="s">
        <v>12</v>
      </c>
      <c r="H25" s="89" t="s">
        <v>23</v>
      </c>
      <c r="I25" s="89" t="s">
        <v>1453</v>
      </c>
      <c r="J25" s="89">
        <v>109600</v>
      </c>
      <c r="K25" s="89">
        <v>1</v>
      </c>
      <c r="L25" s="89" t="s">
        <v>21</v>
      </c>
      <c r="M25" s="89" t="s">
        <v>21</v>
      </c>
      <c r="N25" s="89" t="s">
        <v>1359</v>
      </c>
      <c r="O25" s="89" t="s">
        <v>23</v>
      </c>
      <c r="P25" s="89" t="s">
        <v>23</v>
      </c>
      <c r="Q25" s="89" t="s">
        <v>23</v>
      </c>
      <c r="R25" s="89" t="s">
        <v>21</v>
      </c>
      <c r="S25" s="89">
        <v>1720398</v>
      </c>
      <c r="T25" s="89" t="s">
        <v>1269</v>
      </c>
      <c r="U25" s="89" t="s">
        <v>381</v>
      </c>
      <c r="V25" s="89" t="s">
        <v>25</v>
      </c>
      <c r="W25" s="89" t="s">
        <v>21</v>
      </c>
      <c r="X25" s="89" t="s">
        <v>23</v>
      </c>
      <c r="Y25" s="89" t="s">
        <v>21</v>
      </c>
      <c r="Z25" s="89" t="s">
        <v>1592</v>
      </c>
      <c r="AA25" s="89" t="s">
        <v>2546</v>
      </c>
      <c r="AB25" s="89" t="s">
        <v>3534</v>
      </c>
      <c r="AC25" t="s">
        <v>188</v>
      </c>
      <c r="AD25" s="89">
        <v>0</v>
      </c>
      <c r="AE25" s="132">
        <f>Kalkulator!$F$3</f>
        <v>45383</v>
      </c>
      <c r="AF25" s="133">
        <f>Kalkulator!$H$3</f>
        <v>45412</v>
      </c>
      <c r="AG25" s="93" t="s">
        <v>21</v>
      </c>
    </row>
    <row r="26" spans="1:33" s="89" customFormat="1">
      <c r="A26" s="89" t="s">
        <v>379</v>
      </c>
      <c r="B26" s="89" t="s">
        <v>1577</v>
      </c>
      <c r="C26" s="89" t="s">
        <v>1577</v>
      </c>
      <c r="D26" s="89" t="s">
        <v>64</v>
      </c>
      <c r="E26" s="89" t="s">
        <v>65</v>
      </c>
      <c r="F26" s="90" t="s">
        <v>380</v>
      </c>
      <c r="G26" s="91" t="s">
        <v>12</v>
      </c>
      <c r="H26" s="89" t="s">
        <v>23</v>
      </c>
      <c r="I26" s="89" t="s">
        <v>777</v>
      </c>
      <c r="J26" s="89">
        <v>33300</v>
      </c>
      <c r="K26" s="89">
        <v>1</v>
      </c>
      <c r="L26" s="89" t="s">
        <v>369</v>
      </c>
      <c r="M26" s="89">
        <v>1</v>
      </c>
      <c r="N26" s="89" t="s">
        <v>1297</v>
      </c>
      <c r="O26" s="89" t="s">
        <v>23</v>
      </c>
      <c r="P26" s="89" t="s">
        <v>23</v>
      </c>
      <c r="Q26" s="89" t="s">
        <v>23</v>
      </c>
      <c r="R26" s="89" t="s">
        <v>21</v>
      </c>
      <c r="S26" s="89">
        <v>632996</v>
      </c>
      <c r="T26" s="89" t="s">
        <v>1269</v>
      </c>
      <c r="U26" s="89" t="s">
        <v>381</v>
      </c>
      <c r="V26" s="89" t="s">
        <v>25</v>
      </c>
      <c r="W26" s="89" t="s">
        <v>21</v>
      </c>
      <c r="X26" s="89" t="s">
        <v>23</v>
      </c>
      <c r="Y26" s="89" t="s">
        <v>21</v>
      </c>
      <c r="Z26" s="89" t="s">
        <v>1593</v>
      </c>
      <c r="AA26" s="89" t="s">
        <v>2548</v>
      </c>
      <c r="AB26" s="89" t="s">
        <v>3535</v>
      </c>
      <c r="AC26" t="s">
        <v>188</v>
      </c>
      <c r="AD26" s="89">
        <v>0</v>
      </c>
      <c r="AE26" s="132">
        <f>Kalkulator!$F$3</f>
        <v>45383</v>
      </c>
      <c r="AF26" s="133">
        <f>Kalkulator!$H$3</f>
        <v>45412</v>
      </c>
      <c r="AG26" s="93" t="s">
        <v>21</v>
      </c>
    </row>
    <row r="27" spans="1:33" s="89" customFormat="1">
      <c r="A27" s="89" t="s">
        <v>582</v>
      </c>
      <c r="B27" s="89" t="s">
        <v>1577</v>
      </c>
      <c r="C27" s="89" t="s">
        <v>1577</v>
      </c>
      <c r="D27" s="89" t="s">
        <v>64</v>
      </c>
      <c r="E27" s="89" t="s">
        <v>65</v>
      </c>
      <c r="F27" s="90" t="s">
        <v>583</v>
      </c>
      <c r="G27" s="91" t="s">
        <v>12</v>
      </c>
      <c r="H27" s="89" t="s">
        <v>22</v>
      </c>
      <c r="I27" s="89" t="s">
        <v>598</v>
      </c>
      <c r="J27" s="89">
        <v>37100</v>
      </c>
      <c r="K27" s="89">
        <v>1</v>
      </c>
      <c r="L27" s="89" t="s">
        <v>584</v>
      </c>
      <c r="M27" s="89">
        <v>1</v>
      </c>
      <c r="N27" s="89" t="s">
        <v>1297</v>
      </c>
      <c r="O27" s="89" t="s">
        <v>23</v>
      </c>
      <c r="P27" s="89" t="s">
        <v>23</v>
      </c>
      <c r="Q27" s="89" t="s">
        <v>23</v>
      </c>
      <c r="R27" s="89" t="s">
        <v>21</v>
      </c>
      <c r="S27" s="89">
        <v>632996</v>
      </c>
      <c r="T27" s="89" t="s">
        <v>1269</v>
      </c>
      <c r="U27" s="89" t="s">
        <v>585</v>
      </c>
      <c r="V27" s="89" t="s">
        <v>1279</v>
      </c>
      <c r="W27" s="89" t="s">
        <v>21</v>
      </c>
      <c r="X27" s="89" t="s">
        <v>22</v>
      </c>
      <c r="Y27" s="89" t="s">
        <v>21</v>
      </c>
      <c r="Z27" s="89" t="s">
        <v>1594</v>
      </c>
      <c r="AA27" s="89" t="s">
        <v>2550</v>
      </c>
      <c r="AB27" s="89" t="s">
        <v>3536</v>
      </c>
      <c r="AC27" t="s">
        <v>490</v>
      </c>
      <c r="AD27" s="89">
        <v>0</v>
      </c>
      <c r="AE27" s="132">
        <f>Kalkulator!$F$3</f>
        <v>45383</v>
      </c>
      <c r="AF27" s="133">
        <f>Kalkulator!$H$3</f>
        <v>45412</v>
      </c>
      <c r="AG27" s="93" t="s">
        <v>21</v>
      </c>
    </row>
    <row r="28" spans="1:33" s="89" customFormat="1">
      <c r="A28" s="89" t="s">
        <v>682</v>
      </c>
      <c r="B28" s="89" t="s">
        <v>1577</v>
      </c>
      <c r="C28" s="89" t="s">
        <v>1595</v>
      </c>
      <c r="D28" s="89" t="s">
        <v>29</v>
      </c>
      <c r="E28" s="89" t="s">
        <v>30</v>
      </c>
      <c r="F28" s="90" t="s">
        <v>683</v>
      </c>
      <c r="G28" s="91" t="s">
        <v>12</v>
      </c>
      <c r="H28" s="89" t="s">
        <v>23</v>
      </c>
      <c r="I28" s="89" t="s">
        <v>32</v>
      </c>
      <c r="J28" s="89">
        <v>159400</v>
      </c>
      <c r="K28" s="89">
        <v>1</v>
      </c>
      <c r="L28" s="89" t="s">
        <v>354</v>
      </c>
      <c r="M28" s="89" t="s">
        <v>21</v>
      </c>
      <c r="N28" s="89" t="s">
        <v>1359</v>
      </c>
      <c r="O28" s="89" t="s">
        <v>23</v>
      </c>
      <c r="P28" s="89" t="s">
        <v>23</v>
      </c>
      <c r="Q28" s="89" t="s">
        <v>23</v>
      </c>
      <c r="R28" s="89" t="s">
        <v>21</v>
      </c>
      <c r="S28" s="89">
        <v>1720398</v>
      </c>
      <c r="T28" s="89" t="s">
        <v>1269</v>
      </c>
      <c r="U28" s="89" t="s">
        <v>482</v>
      </c>
      <c r="V28" s="89" t="s">
        <v>25</v>
      </c>
      <c r="W28" s="89" t="s">
        <v>21</v>
      </c>
      <c r="X28" s="89" t="s">
        <v>23</v>
      </c>
      <c r="Y28" s="89" t="s">
        <v>21</v>
      </c>
      <c r="Z28" s="89" t="s">
        <v>1616</v>
      </c>
      <c r="AA28" s="89" t="s">
        <v>2553</v>
      </c>
      <c r="AB28" s="89" t="s">
        <v>3538</v>
      </c>
      <c r="AC28" t="s">
        <v>188</v>
      </c>
      <c r="AD28" s="89">
        <v>0</v>
      </c>
      <c r="AE28" s="132">
        <f>Kalkulator!$F$3</f>
        <v>45383</v>
      </c>
      <c r="AF28" s="133">
        <f>Kalkulator!$H$3</f>
        <v>45412</v>
      </c>
      <c r="AG28" s="93" t="s">
        <v>21</v>
      </c>
    </row>
    <row r="29" spans="1:33" s="89" customFormat="1">
      <c r="A29" s="89" t="s">
        <v>647</v>
      </c>
      <c r="B29" s="89" t="s">
        <v>1577</v>
      </c>
      <c r="C29" s="89" t="s">
        <v>1595</v>
      </c>
      <c r="D29" s="89" t="s">
        <v>29</v>
      </c>
      <c r="E29" s="89" t="s">
        <v>30</v>
      </c>
      <c r="F29" s="90" t="s">
        <v>648</v>
      </c>
      <c r="G29" s="91" t="s">
        <v>12</v>
      </c>
      <c r="H29" s="89" t="s">
        <v>23</v>
      </c>
      <c r="I29" s="89" t="s">
        <v>22</v>
      </c>
      <c r="J29" s="89">
        <v>79500</v>
      </c>
      <c r="K29" s="89">
        <v>1</v>
      </c>
      <c r="L29" s="89" t="s">
        <v>21</v>
      </c>
      <c r="M29" s="89" t="s">
        <v>21</v>
      </c>
      <c r="N29" s="89" t="s">
        <v>1283</v>
      </c>
      <c r="O29" s="89" t="s">
        <v>23</v>
      </c>
      <c r="P29" s="89" t="s">
        <v>23</v>
      </c>
      <c r="Q29" s="89" t="s">
        <v>23</v>
      </c>
      <c r="R29" s="89" t="s">
        <v>21</v>
      </c>
      <c r="S29" s="89">
        <v>1720398</v>
      </c>
      <c r="T29" s="89" t="s">
        <v>1272</v>
      </c>
      <c r="U29" s="89" t="s">
        <v>560</v>
      </c>
      <c r="V29" s="89" t="s">
        <v>25</v>
      </c>
      <c r="W29" s="89" t="s">
        <v>23</v>
      </c>
      <c r="X29" s="89" t="s">
        <v>23</v>
      </c>
      <c r="Y29" s="89" t="s">
        <v>21</v>
      </c>
      <c r="Z29" s="89" t="s">
        <v>1596</v>
      </c>
      <c r="AA29" s="89" t="s">
        <v>2555</v>
      </c>
      <c r="AB29" s="89" t="s">
        <v>3539</v>
      </c>
      <c r="AC29" t="s">
        <v>188</v>
      </c>
      <c r="AD29" s="89">
        <v>0</v>
      </c>
      <c r="AE29" s="132">
        <f>Kalkulator!$F$3</f>
        <v>45383</v>
      </c>
      <c r="AF29" s="133">
        <f>Kalkulator!$H$3</f>
        <v>45412</v>
      </c>
      <c r="AG29" s="93" t="s">
        <v>21</v>
      </c>
    </row>
    <row r="30" spans="1:33" s="89" customFormat="1">
      <c r="A30" s="89" t="s">
        <v>635</v>
      </c>
      <c r="B30" s="89" t="s">
        <v>1577</v>
      </c>
      <c r="C30" s="89" t="s">
        <v>1595</v>
      </c>
      <c r="D30" s="89" t="s">
        <v>29</v>
      </c>
      <c r="E30" s="89" t="s">
        <v>30</v>
      </c>
      <c r="F30" s="90" t="s">
        <v>1519</v>
      </c>
      <c r="G30" s="91" t="s">
        <v>12</v>
      </c>
      <c r="H30" s="89" t="s">
        <v>23</v>
      </c>
      <c r="I30" s="89" t="s">
        <v>22</v>
      </c>
      <c r="J30" s="89">
        <v>120200</v>
      </c>
      <c r="K30" s="89">
        <v>1</v>
      </c>
      <c r="L30" s="89" t="s">
        <v>21</v>
      </c>
      <c r="M30" s="89" t="s">
        <v>21</v>
      </c>
      <c r="N30" s="89" t="s">
        <v>1283</v>
      </c>
      <c r="O30" s="89" t="s">
        <v>23</v>
      </c>
      <c r="P30" s="89" t="s">
        <v>23</v>
      </c>
      <c r="Q30" s="89" t="s">
        <v>23</v>
      </c>
      <c r="R30" s="89" t="s">
        <v>21</v>
      </c>
      <c r="S30" s="89">
        <v>1720398</v>
      </c>
      <c r="T30" s="89" t="s">
        <v>1272</v>
      </c>
      <c r="U30" s="89" t="s">
        <v>341</v>
      </c>
      <c r="V30" s="89" t="s">
        <v>25</v>
      </c>
      <c r="W30" s="89" t="s">
        <v>21</v>
      </c>
      <c r="X30" s="89" t="s">
        <v>23</v>
      </c>
      <c r="Y30" s="89" t="s">
        <v>21</v>
      </c>
      <c r="Z30" s="89" t="s">
        <v>1597</v>
      </c>
      <c r="AA30" s="89" t="s">
        <v>2557</v>
      </c>
      <c r="AB30" s="89" t="s">
        <v>3540</v>
      </c>
      <c r="AC30" t="s">
        <v>188</v>
      </c>
      <c r="AD30" s="89">
        <v>0</v>
      </c>
      <c r="AE30" s="132">
        <f>Kalkulator!$F$3</f>
        <v>45383</v>
      </c>
      <c r="AF30" s="133">
        <f>Kalkulator!$H$3</f>
        <v>45412</v>
      </c>
      <c r="AG30" s="93" t="s">
        <v>21</v>
      </c>
    </row>
    <row r="31" spans="1:33" s="89" customFormat="1">
      <c r="A31" s="89" t="s">
        <v>634</v>
      </c>
      <c r="B31" s="89" t="s">
        <v>1577</v>
      </c>
      <c r="C31" s="89" t="s">
        <v>1595</v>
      </c>
      <c r="D31" s="89" t="s">
        <v>29</v>
      </c>
      <c r="E31" s="89" t="s">
        <v>30</v>
      </c>
      <c r="F31" s="90" t="s">
        <v>1520</v>
      </c>
      <c r="G31" s="91" t="s">
        <v>12</v>
      </c>
      <c r="H31" s="89" t="s">
        <v>23</v>
      </c>
      <c r="I31" s="89" t="s">
        <v>22</v>
      </c>
      <c r="J31" s="89">
        <v>100200</v>
      </c>
      <c r="K31" s="89">
        <v>1</v>
      </c>
      <c r="L31" s="89" t="s">
        <v>21</v>
      </c>
      <c r="M31" s="89" t="s">
        <v>21</v>
      </c>
      <c r="N31" s="89" t="s">
        <v>1283</v>
      </c>
      <c r="O31" s="89" t="s">
        <v>23</v>
      </c>
      <c r="P31" s="89" t="s">
        <v>23</v>
      </c>
      <c r="Q31" s="89" t="s">
        <v>23</v>
      </c>
      <c r="R31" s="89" t="s">
        <v>21</v>
      </c>
      <c r="S31" s="89">
        <v>1720398</v>
      </c>
      <c r="T31" s="89" t="s">
        <v>1272</v>
      </c>
      <c r="U31" s="89" t="s">
        <v>341</v>
      </c>
      <c r="V31" s="89" t="s">
        <v>25</v>
      </c>
      <c r="W31" s="89" t="s">
        <v>21</v>
      </c>
      <c r="X31" s="89" t="s">
        <v>23</v>
      </c>
      <c r="Y31" s="89" t="s">
        <v>21</v>
      </c>
      <c r="Z31" s="89" t="s">
        <v>1597</v>
      </c>
      <c r="AA31" s="89" t="s">
        <v>2557</v>
      </c>
      <c r="AB31" s="89" t="s">
        <v>3540</v>
      </c>
      <c r="AC31" t="s">
        <v>188</v>
      </c>
      <c r="AD31" s="89">
        <v>0</v>
      </c>
      <c r="AE31" s="132">
        <f>Kalkulator!$F$3</f>
        <v>45383</v>
      </c>
      <c r="AF31" s="133">
        <f>Kalkulator!$H$3</f>
        <v>45412</v>
      </c>
      <c r="AG31" s="93" t="s">
        <v>21</v>
      </c>
    </row>
    <row r="32" spans="1:33" s="89" customFormat="1">
      <c r="A32" s="89" t="s">
        <v>186</v>
      </c>
      <c r="B32" s="89" t="s">
        <v>1577</v>
      </c>
      <c r="C32" s="89" t="s">
        <v>1595</v>
      </c>
      <c r="D32" s="89" t="s">
        <v>29</v>
      </c>
      <c r="E32" s="89" t="s">
        <v>30</v>
      </c>
      <c r="F32" s="90" t="s">
        <v>1521</v>
      </c>
      <c r="G32" s="91" t="s">
        <v>12</v>
      </c>
      <c r="H32" s="89" t="s">
        <v>23</v>
      </c>
      <c r="I32" s="89" t="s">
        <v>22</v>
      </c>
      <c r="J32" s="89">
        <v>76900</v>
      </c>
      <c r="K32" s="89">
        <v>1</v>
      </c>
      <c r="L32" s="89" t="s">
        <v>21</v>
      </c>
      <c r="M32" s="89" t="s">
        <v>21</v>
      </c>
      <c r="N32" s="89" t="s">
        <v>1348</v>
      </c>
      <c r="O32" s="89" t="s">
        <v>23</v>
      </c>
      <c r="P32" s="89" t="s">
        <v>23</v>
      </c>
      <c r="Q32" s="89" t="s">
        <v>23</v>
      </c>
      <c r="R32" s="89" t="s">
        <v>21</v>
      </c>
      <c r="S32" s="89">
        <v>1720398</v>
      </c>
      <c r="T32" s="89" t="s">
        <v>1272</v>
      </c>
      <c r="U32" s="89" t="s">
        <v>187</v>
      </c>
      <c r="V32" s="89" t="s">
        <v>25</v>
      </c>
      <c r="W32" s="89" t="s">
        <v>21</v>
      </c>
      <c r="X32" s="89" t="s">
        <v>23</v>
      </c>
      <c r="Y32" s="89" t="s">
        <v>21</v>
      </c>
      <c r="Z32" s="89" t="s">
        <v>1598</v>
      </c>
      <c r="AA32" s="89" t="s">
        <v>2559</v>
      </c>
      <c r="AB32" s="89" t="s">
        <v>3541</v>
      </c>
      <c r="AC32" t="s">
        <v>188</v>
      </c>
      <c r="AD32" s="89">
        <v>0</v>
      </c>
      <c r="AE32" s="132">
        <f>Kalkulator!$F$3</f>
        <v>45383</v>
      </c>
      <c r="AF32" s="133">
        <f>Kalkulator!$H$3</f>
        <v>45412</v>
      </c>
      <c r="AG32" s="93" t="s">
        <v>21</v>
      </c>
    </row>
    <row r="33" spans="1:33" s="89" customFormat="1">
      <c r="A33" s="89" t="s">
        <v>684</v>
      </c>
      <c r="B33" s="89" t="s">
        <v>1577</v>
      </c>
      <c r="C33" s="89" t="s">
        <v>1595</v>
      </c>
      <c r="D33" s="89" t="s">
        <v>29</v>
      </c>
      <c r="E33" s="89" t="s">
        <v>30</v>
      </c>
      <c r="F33" s="90" t="s">
        <v>1522</v>
      </c>
      <c r="G33" s="91" t="s">
        <v>12</v>
      </c>
      <c r="H33" s="89" t="s">
        <v>23</v>
      </c>
      <c r="I33" s="89" t="s">
        <v>22</v>
      </c>
      <c r="J33" s="89">
        <v>76900</v>
      </c>
      <c r="K33" s="89">
        <v>1</v>
      </c>
      <c r="L33" s="89" t="s">
        <v>21</v>
      </c>
      <c r="M33" s="89" t="s">
        <v>21</v>
      </c>
      <c r="N33" s="89" t="s">
        <v>1348</v>
      </c>
      <c r="O33" s="89" t="s">
        <v>23</v>
      </c>
      <c r="P33" s="89" t="s">
        <v>23</v>
      </c>
      <c r="Q33" s="89" t="s">
        <v>23</v>
      </c>
      <c r="R33" s="89" t="s">
        <v>21</v>
      </c>
      <c r="S33" s="89">
        <v>1720398</v>
      </c>
      <c r="T33" s="89" t="s">
        <v>1272</v>
      </c>
      <c r="U33" s="89" t="s">
        <v>187</v>
      </c>
      <c r="V33" s="89" t="s">
        <v>25</v>
      </c>
      <c r="W33" s="89" t="s">
        <v>21</v>
      </c>
      <c r="X33" s="89" t="s">
        <v>23</v>
      </c>
      <c r="Y33" s="89" t="s">
        <v>21</v>
      </c>
      <c r="Z33" s="89" t="s">
        <v>1599</v>
      </c>
      <c r="AA33" s="89" t="s">
        <v>2561</v>
      </c>
      <c r="AB33" s="89" t="s">
        <v>3542</v>
      </c>
      <c r="AC33" t="s">
        <v>188</v>
      </c>
      <c r="AD33" s="89">
        <v>0</v>
      </c>
      <c r="AE33" s="132">
        <f>Kalkulator!$F$3</f>
        <v>45383</v>
      </c>
      <c r="AF33" s="133">
        <f>Kalkulator!$H$3</f>
        <v>45412</v>
      </c>
      <c r="AG33" s="93" t="s">
        <v>21</v>
      </c>
    </row>
    <row r="34" spans="1:33" s="89" customFormat="1">
      <c r="A34" s="89" t="s">
        <v>1600</v>
      </c>
      <c r="B34" s="89" t="s">
        <v>1577</v>
      </c>
      <c r="C34" s="89" t="s">
        <v>1595</v>
      </c>
      <c r="D34" s="89" t="s">
        <v>29</v>
      </c>
      <c r="E34" s="89" t="s">
        <v>30</v>
      </c>
      <c r="F34" s="90" t="s">
        <v>2203</v>
      </c>
      <c r="G34" s="91" t="s">
        <v>12</v>
      </c>
      <c r="H34" s="89" t="s">
        <v>23</v>
      </c>
      <c r="I34" s="89" t="s">
        <v>22</v>
      </c>
      <c r="J34" s="89">
        <v>76900</v>
      </c>
      <c r="K34" s="89">
        <v>1</v>
      </c>
      <c r="L34" s="89" t="s">
        <v>21</v>
      </c>
      <c r="M34" s="89" t="s">
        <v>21</v>
      </c>
      <c r="N34" s="89" t="s">
        <v>1348</v>
      </c>
      <c r="O34" s="89" t="s">
        <v>23</v>
      </c>
      <c r="P34" s="89" t="s">
        <v>23</v>
      </c>
      <c r="Q34" s="89" t="s">
        <v>23</v>
      </c>
      <c r="R34" s="89" t="s">
        <v>21</v>
      </c>
      <c r="S34" s="89">
        <v>1720398</v>
      </c>
      <c r="T34" s="89" t="s">
        <v>1272</v>
      </c>
      <c r="U34" s="89" t="s">
        <v>560</v>
      </c>
      <c r="V34" s="89" t="s">
        <v>25</v>
      </c>
      <c r="W34" s="89" t="s">
        <v>23</v>
      </c>
      <c r="X34" s="89" t="s">
        <v>23</v>
      </c>
      <c r="Y34" s="89" t="s">
        <v>21</v>
      </c>
      <c r="Z34" s="89" t="s">
        <v>1601</v>
      </c>
      <c r="AA34" s="89" t="s">
        <v>2563</v>
      </c>
      <c r="AB34" s="89" t="s">
        <v>3543</v>
      </c>
      <c r="AC34" t="s">
        <v>188</v>
      </c>
      <c r="AD34" s="89">
        <v>0</v>
      </c>
      <c r="AE34" s="132">
        <f>Kalkulator!$F$3</f>
        <v>45383</v>
      </c>
      <c r="AF34" s="133">
        <f>Kalkulator!$H$3</f>
        <v>45412</v>
      </c>
      <c r="AG34" s="93" t="s">
        <v>21</v>
      </c>
    </row>
    <row r="35" spans="1:33" s="89" customFormat="1">
      <c r="A35" s="89" t="s">
        <v>413</v>
      </c>
      <c r="B35" s="89" t="s">
        <v>1577</v>
      </c>
      <c r="C35" s="89" t="s">
        <v>1595</v>
      </c>
      <c r="D35" s="89" t="s">
        <v>29</v>
      </c>
      <c r="E35" s="89" t="s">
        <v>30</v>
      </c>
      <c r="F35" s="90" t="s">
        <v>441</v>
      </c>
      <c r="G35" s="91" t="s">
        <v>12</v>
      </c>
      <c r="H35" s="89" t="s">
        <v>23</v>
      </c>
      <c r="I35" s="89" t="s">
        <v>442</v>
      </c>
      <c r="J35" s="89">
        <v>37900</v>
      </c>
      <c r="K35" s="89">
        <v>1</v>
      </c>
      <c r="L35" s="89" t="s">
        <v>369</v>
      </c>
      <c r="M35" s="89" t="s">
        <v>21</v>
      </c>
      <c r="N35" s="89" t="s">
        <v>1356</v>
      </c>
      <c r="O35" s="89" t="s">
        <v>23</v>
      </c>
      <c r="P35" s="89" t="s">
        <v>23</v>
      </c>
      <c r="Q35" s="89" t="s">
        <v>23</v>
      </c>
      <c r="R35" s="89" t="s">
        <v>21</v>
      </c>
      <c r="S35" s="89">
        <v>1720398</v>
      </c>
      <c r="T35" s="89" t="s">
        <v>1269</v>
      </c>
      <c r="U35" s="89" t="s">
        <v>341</v>
      </c>
      <c r="V35" s="89" t="s">
        <v>25</v>
      </c>
      <c r="W35" s="89" t="s">
        <v>21</v>
      </c>
      <c r="X35" s="89" t="s">
        <v>23</v>
      </c>
      <c r="Y35" s="89" t="s">
        <v>21</v>
      </c>
      <c r="Z35" s="89" t="s">
        <v>1602</v>
      </c>
      <c r="AA35" s="89" t="s">
        <v>2565</v>
      </c>
      <c r="AB35" s="89" t="s">
        <v>3544</v>
      </c>
      <c r="AC35" t="s">
        <v>188</v>
      </c>
      <c r="AD35" s="89">
        <v>0</v>
      </c>
      <c r="AE35" s="132">
        <f>Kalkulator!$F$3</f>
        <v>45383</v>
      </c>
      <c r="AF35" s="133">
        <f>Kalkulator!$H$3</f>
        <v>45412</v>
      </c>
      <c r="AG35" s="93" t="s">
        <v>21</v>
      </c>
    </row>
    <row r="36" spans="1:33" s="89" customFormat="1">
      <c r="A36" s="89" t="s">
        <v>644</v>
      </c>
      <c r="B36" s="89" t="s">
        <v>1577</v>
      </c>
      <c r="C36" s="89" t="s">
        <v>1595</v>
      </c>
      <c r="D36" s="89" t="s">
        <v>29</v>
      </c>
      <c r="E36" s="89" t="s">
        <v>30</v>
      </c>
      <c r="F36" s="90" t="s">
        <v>1512</v>
      </c>
      <c r="G36" s="91" t="s">
        <v>12</v>
      </c>
      <c r="H36" s="89" t="s">
        <v>23</v>
      </c>
      <c r="I36" s="89" t="s">
        <v>22</v>
      </c>
      <c r="J36" s="89">
        <v>95000</v>
      </c>
      <c r="K36" s="89">
        <v>1</v>
      </c>
      <c r="L36" s="89" t="s">
        <v>645</v>
      </c>
      <c r="M36" s="89" t="s">
        <v>21</v>
      </c>
      <c r="N36" s="89" t="s">
        <v>1292</v>
      </c>
      <c r="O36" s="89" t="s">
        <v>23</v>
      </c>
      <c r="P36" s="89" t="s">
        <v>23</v>
      </c>
      <c r="Q36" s="89" t="s">
        <v>23</v>
      </c>
      <c r="R36" s="89" t="s">
        <v>21</v>
      </c>
      <c r="S36" s="89">
        <v>1720398</v>
      </c>
      <c r="T36" s="89" t="s">
        <v>1272</v>
      </c>
      <c r="U36" s="89" t="s">
        <v>560</v>
      </c>
      <c r="V36" s="89" t="s">
        <v>25</v>
      </c>
      <c r="W36" s="89" t="s">
        <v>23</v>
      </c>
      <c r="X36" s="89" t="s">
        <v>23</v>
      </c>
      <c r="Y36" s="89" t="s">
        <v>21</v>
      </c>
      <c r="Z36" s="89" t="s">
        <v>1603</v>
      </c>
      <c r="AA36" s="89" t="s">
        <v>2567</v>
      </c>
      <c r="AB36" s="89" t="s">
        <v>3545</v>
      </c>
      <c r="AC36" t="s">
        <v>188</v>
      </c>
      <c r="AD36" s="89">
        <v>0</v>
      </c>
      <c r="AE36" s="132">
        <f>Kalkulator!$F$3</f>
        <v>45383</v>
      </c>
      <c r="AF36" s="133">
        <f>Kalkulator!$H$3</f>
        <v>45412</v>
      </c>
      <c r="AG36" s="93" t="s">
        <v>21</v>
      </c>
    </row>
    <row r="37" spans="1:33" s="89" customFormat="1">
      <c r="A37" s="89" t="s">
        <v>646</v>
      </c>
      <c r="B37" s="89" t="s">
        <v>1577</v>
      </c>
      <c r="C37" s="89" t="s">
        <v>1595</v>
      </c>
      <c r="D37" s="89" t="s">
        <v>29</v>
      </c>
      <c r="E37" s="89" t="s">
        <v>30</v>
      </c>
      <c r="F37" s="90" t="s">
        <v>1513</v>
      </c>
      <c r="G37" s="91" t="s">
        <v>12</v>
      </c>
      <c r="H37" s="89" t="s">
        <v>23</v>
      </c>
      <c r="I37" s="89" t="s">
        <v>22</v>
      </c>
      <c r="J37" s="89">
        <v>95000</v>
      </c>
      <c r="K37" s="89">
        <v>1</v>
      </c>
      <c r="L37" s="89" t="s">
        <v>645</v>
      </c>
      <c r="M37" s="89" t="s">
        <v>21</v>
      </c>
      <c r="N37" s="89" t="s">
        <v>1292</v>
      </c>
      <c r="O37" s="89" t="s">
        <v>23</v>
      </c>
      <c r="P37" s="89" t="s">
        <v>23</v>
      </c>
      <c r="Q37" s="89" t="s">
        <v>23</v>
      </c>
      <c r="R37" s="89" t="s">
        <v>21</v>
      </c>
      <c r="S37" s="89">
        <v>1720398</v>
      </c>
      <c r="T37" s="89" t="s">
        <v>1272</v>
      </c>
      <c r="U37" s="89" t="s">
        <v>560</v>
      </c>
      <c r="V37" s="89" t="s">
        <v>25</v>
      </c>
      <c r="W37" s="89" t="s">
        <v>23</v>
      </c>
      <c r="X37" s="89" t="s">
        <v>23</v>
      </c>
      <c r="Y37" s="89" t="s">
        <v>21</v>
      </c>
      <c r="Z37" s="89" t="s">
        <v>1603</v>
      </c>
      <c r="AA37" s="89" t="s">
        <v>2567</v>
      </c>
      <c r="AB37" s="89" t="s">
        <v>3545</v>
      </c>
      <c r="AC37" t="s">
        <v>188</v>
      </c>
      <c r="AD37" s="89">
        <v>0</v>
      </c>
      <c r="AE37" s="132">
        <f>Kalkulator!$F$3</f>
        <v>45383</v>
      </c>
      <c r="AF37" s="133">
        <f>Kalkulator!$H$3</f>
        <v>45412</v>
      </c>
      <c r="AG37" s="93" t="s">
        <v>21</v>
      </c>
    </row>
    <row r="38" spans="1:33" s="89" customFormat="1">
      <c r="A38" s="89" t="s">
        <v>601</v>
      </c>
      <c r="B38" s="89" t="s">
        <v>1577</v>
      </c>
      <c r="C38" s="89" t="s">
        <v>1595</v>
      </c>
      <c r="D38" s="89" t="s">
        <v>29</v>
      </c>
      <c r="E38" s="89" t="s">
        <v>30</v>
      </c>
      <c r="F38" s="90" t="s">
        <v>602</v>
      </c>
      <c r="G38" s="91" t="s">
        <v>12</v>
      </c>
      <c r="H38" s="89" t="s">
        <v>23</v>
      </c>
      <c r="I38" s="89" t="s">
        <v>603</v>
      </c>
      <c r="J38" s="89">
        <v>96600</v>
      </c>
      <c r="K38" s="89">
        <v>1</v>
      </c>
      <c r="L38" s="89" t="s">
        <v>21</v>
      </c>
      <c r="M38" s="89" t="s">
        <v>21</v>
      </c>
      <c r="N38" s="89" t="s">
        <v>1283</v>
      </c>
      <c r="O38" s="89" t="s">
        <v>23</v>
      </c>
      <c r="P38" s="89" t="s">
        <v>23</v>
      </c>
      <c r="Q38" s="89" t="s">
        <v>23</v>
      </c>
      <c r="R38" s="89" t="s">
        <v>21</v>
      </c>
      <c r="S38" s="89">
        <v>1720398</v>
      </c>
      <c r="T38" s="89" t="s">
        <v>1269</v>
      </c>
      <c r="U38" s="89" t="s">
        <v>341</v>
      </c>
      <c r="V38" s="89" t="s">
        <v>25</v>
      </c>
      <c r="W38" s="89" t="s">
        <v>21</v>
      </c>
      <c r="X38" s="89" t="s">
        <v>23</v>
      </c>
      <c r="Y38" s="89" t="s">
        <v>21</v>
      </c>
      <c r="Z38" s="89" t="s">
        <v>1604</v>
      </c>
      <c r="AA38" s="89" t="s">
        <v>2569</v>
      </c>
      <c r="AB38" s="89" t="s">
        <v>3546</v>
      </c>
      <c r="AC38" t="s">
        <v>188</v>
      </c>
      <c r="AD38" s="89">
        <v>0</v>
      </c>
      <c r="AE38" s="132">
        <f>Kalkulator!$F$3</f>
        <v>45383</v>
      </c>
      <c r="AF38" s="133">
        <f>Kalkulator!$H$3</f>
        <v>45412</v>
      </c>
      <c r="AG38" s="93" t="s">
        <v>21</v>
      </c>
    </row>
    <row r="39" spans="1:33" s="89" customFormat="1">
      <c r="A39" s="89" t="s">
        <v>664</v>
      </c>
      <c r="B39" s="89" t="s">
        <v>1577</v>
      </c>
      <c r="C39" s="89" t="s">
        <v>1595</v>
      </c>
      <c r="D39" s="89" t="s">
        <v>29</v>
      </c>
      <c r="E39" s="89" t="s">
        <v>30</v>
      </c>
      <c r="F39" s="90" t="s">
        <v>1514</v>
      </c>
      <c r="G39" s="91" t="s">
        <v>12</v>
      </c>
      <c r="H39" s="89" t="s">
        <v>23</v>
      </c>
      <c r="I39" s="89" t="s">
        <v>22</v>
      </c>
      <c r="J39" s="89">
        <v>107600</v>
      </c>
      <c r="K39" s="89">
        <v>1</v>
      </c>
      <c r="L39" s="89" t="s">
        <v>21</v>
      </c>
      <c r="M39" s="89" t="s">
        <v>21</v>
      </c>
      <c r="N39" s="89" t="s">
        <v>1308</v>
      </c>
      <c r="O39" s="89" t="s">
        <v>23</v>
      </c>
      <c r="P39" s="89" t="s">
        <v>23</v>
      </c>
      <c r="Q39" s="89" t="s">
        <v>23</v>
      </c>
      <c r="R39" s="89" t="s">
        <v>21</v>
      </c>
      <c r="S39" s="89">
        <v>1720398</v>
      </c>
      <c r="T39" s="89" t="s">
        <v>1272</v>
      </c>
      <c r="U39" s="89" t="s">
        <v>560</v>
      </c>
      <c r="V39" s="89" t="s">
        <v>25</v>
      </c>
      <c r="W39" s="89" t="s">
        <v>23</v>
      </c>
      <c r="X39" s="89" t="s">
        <v>23</v>
      </c>
      <c r="Y39" s="89" t="s">
        <v>21</v>
      </c>
      <c r="Z39" s="89" t="s">
        <v>1605</v>
      </c>
      <c r="AA39" s="89" t="s">
        <v>2571</v>
      </c>
      <c r="AB39" s="89" t="s">
        <v>3547</v>
      </c>
      <c r="AC39" t="s">
        <v>188</v>
      </c>
      <c r="AD39" s="89">
        <v>0</v>
      </c>
      <c r="AE39" s="132">
        <f>Kalkulator!$F$3</f>
        <v>45383</v>
      </c>
      <c r="AF39" s="133">
        <f>Kalkulator!$H$3</f>
        <v>45412</v>
      </c>
      <c r="AG39" s="93" t="s">
        <v>21</v>
      </c>
    </row>
    <row r="40" spans="1:33" s="89" customFormat="1">
      <c r="A40" s="89" t="s">
        <v>665</v>
      </c>
      <c r="B40" s="89" t="s">
        <v>1577</v>
      </c>
      <c r="C40" s="89" t="s">
        <v>1595</v>
      </c>
      <c r="D40" s="89" t="s">
        <v>29</v>
      </c>
      <c r="E40" s="89" t="s">
        <v>30</v>
      </c>
      <c r="F40" s="90" t="s">
        <v>1515</v>
      </c>
      <c r="G40" s="91" t="s">
        <v>12</v>
      </c>
      <c r="H40" s="89" t="s">
        <v>23</v>
      </c>
      <c r="I40" s="89" t="s">
        <v>22</v>
      </c>
      <c r="J40" s="89">
        <v>107600</v>
      </c>
      <c r="K40" s="89">
        <v>1</v>
      </c>
      <c r="L40" s="89" t="s">
        <v>21</v>
      </c>
      <c r="M40" s="89" t="s">
        <v>21</v>
      </c>
      <c r="N40" s="89" t="s">
        <v>1308</v>
      </c>
      <c r="O40" s="89" t="s">
        <v>23</v>
      </c>
      <c r="P40" s="89" t="s">
        <v>23</v>
      </c>
      <c r="Q40" s="89" t="s">
        <v>23</v>
      </c>
      <c r="R40" s="89" t="s">
        <v>21</v>
      </c>
      <c r="S40" s="89">
        <v>1720398</v>
      </c>
      <c r="T40" s="89" t="s">
        <v>1272</v>
      </c>
      <c r="U40" s="89" t="s">
        <v>560</v>
      </c>
      <c r="V40" s="89" t="s">
        <v>25</v>
      </c>
      <c r="W40" s="89" t="s">
        <v>23</v>
      </c>
      <c r="X40" s="89" t="s">
        <v>23</v>
      </c>
      <c r="Y40" s="89" t="s">
        <v>21</v>
      </c>
      <c r="Z40" s="89" t="s">
        <v>1606</v>
      </c>
      <c r="AA40" s="89" t="s">
        <v>2573</v>
      </c>
      <c r="AB40" s="89" t="s">
        <v>3548</v>
      </c>
      <c r="AC40" t="s">
        <v>188</v>
      </c>
      <c r="AD40" s="89">
        <v>0</v>
      </c>
      <c r="AE40" s="132">
        <f>Kalkulator!$F$3</f>
        <v>45383</v>
      </c>
      <c r="AF40" s="133">
        <f>Kalkulator!$H$3</f>
        <v>45412</v>
      </c>
      <c r="AG40" s="93" t="s">
        <v>21</v>
      </c>
    </row>
    <row r="41" spans="1:33" s="89" customFormat="1">
      <c r="A41" s="89" t="s">
        <v>632</v>
      </c>
      <c r="B41" s="89" t="s">
        <v>1577</v>
      </c>
      <c r="C41" s="89" t="s">
        <v>1595</v>
      </c>
      <c r="D41" s="89" t="s">
        <v>29</v>
      </c>
      <c r="E41" s="89" t="s">
        <v>30</v>
      </c>
      <c r="F41" s="90" t="s">
        <v>633</v>
      </c>
      <c r="G41" s="91" t="s">
        <v>12</v>
      </c>
      <c r="H41" s="89" t="s">
        <v>23</v>
      </c>
      <c r="I41" s="89" t="s">
        <v>1456</v>
      </c>
      <c r="J41" s="89">
        <v>142500</v>
      </c>
      <c r="K41" s="89">
        <v>1</v>
      </c>
      <c r="L41" s="89" t="s">
        <v>21</v>
      </c>
      <c r="M41" s="89" t="s">
        <v>21</v>
      </c>
      <c r="N41" s="89" t="s">
        <v>1309</v>
      </c>
      <c r="O41" s="89" t="s">
        <v>23</v>
      </c>
      <c r="P41" s="89" t="s">
        <v>23</v>
      </c>
      <c r="Q41" s="89" t="s">
        <v>23</v>
      </c>
      <c r="R41" s="89" t="s">
        <v>21</v>
      </c>
      <c r="S41" s="89">
        <v>1720398</v>
      </c>
      <c r="T41" s="89" t="s">
        <v>1269</v>
      </c>
      <c r="U41" s="89" t="s">
        <v>341</v>
      </c>
      <c r="V41" s="89" t="s">
        <v>25</v>
      </c>
      <c r="W41" s="89" t="s">
        <v>21</v>
      </c>
      <c r="X41" s="89" t="s">
        <v>23</v>
      </c>
      <c r="Y41" s="89" t="s">
        <v>21</v>
      </c>
      <c r="Z41" s="89" t="s">
        <v>1607</v>
      </c>
      <c r="AA41" s="89" t="s">
        <v>2575</v>
      </c>
      <c r="AB41" s="89" t="s">
        <v>3549</v>
      </c>
      <c r="AC41" t="s">
        <v>188</v>
      </c>
      <c r="AD41" s="89">
        <v>0</v>
      </c>
      <c r="AE41" s="132">
        <f>Kalkulator!$F$3</f>
        <v>45383</v>
      </c>
      <c r="AF41" s="133">
        <f>Kalkulator!$H$3</f>
        <v>45412</v>
      </c>
      <c r="AG41" s="93" t="s">
        <v>21</v>
      </c>
    </row>
    <row r="42" spans="1:33" s="89" customFormat="1">
      <c r="A42" s="89" t="s">
        <v>615</v>
      </c>
      <c r="B42" s="89" t="s">
        <v>1577</v>
      </c>
      <c r="C42" s="89" t="s">
        <v>1595</v>
      </c>
      <c r="D42" s="89" t="s">
        <v>29</v>
      </c>
      <c r="E42" s="89" t="s">
        <v>30</v>
      </c>
      <c r="F42" s="90" t="s">
        <v>616</v>
      </c>
      <c r="G42" s="91" t="s">
        <v>12</v>
      </c>
      <c r="H42" s="89" t="s">
        <v>23</v>
      </c>
      <c r="I42" s="89" t="s">
        <v>22</v>
      </c>
      <c r="J42" s="89">
        <v>87700</v>
      </c>
      <c r="K42" s="89">
        <v>1</v>
      </c>
      <c r="L42" s="89" t="s">
        <v>21</v>
      </c>
      <c r="M42" s="89" t="s">
        <v>21</v>
      </c>
      <c r="N42" s="89" t="s">
        <v>1348</v>
      </c>
      <c r="O42" s="89" t="s">
        <v>23</v>
      </c>
      <c r="P42" s="89" t="s">
        <v>23</v>
      </c>
      <c r="Q42" s="89" t="s">
        <v>23</v>
      </c>
      <c r="R42" s="89" t="s">
        <v>21</v>
      </c>
      <c r="S42" s="89">
        <v>1720398</v>
      </c>
      <c r="T42" s="89" t="s">
        <v>1272</v>
      </c>
      <c r="U42" s="89" t="s">
        <v>341</v>
      </c>
      <c r="V42" s="89" t="s">
        <v>25</v>
      </c>
      <c r="W42" s="89" t="s">
        <v>21</v>
      </c>
      <c r="X42" s="89" t="s">
        <v>23</v>
      </c>
      <c r="Y42" s="89" t="s">
        <v>21</v>
      </c>
      <c r="Z42" s="89" t="s">
        <v>1608</v>
      </c>
      <c r="AA42" s="89" t="s">
        <v>2577</v>
      </c>
      <c r="AB42" s="89" t="s">
        <v>3550</v>
      </c>
      <c r="AC42" t="s">
        <v>188</v>
      </c>
      <c r="AD42" s="89">
        <v>0</v>
      </c>
      <c r="AE42" s="132">
        <f>Kalkulator!$F$3</f>
        <v>45383</v>
      </c>
      <c r="AF42" s="133">
        <f>Kalkulator!$H$3</f>
        <v>45412</v>
      </c>
      <c r="AG42" s="93" t="s">
        <v>21</v>
      </c>
    </row>
    <row r="43" spans="1:33" s="89" customFormat="1">
      <c r="A43" s="89" t="s">
        <v>1216</v>
      </c>
      <c r="B43" s="89" t="s">
        <v>1577</v>
      </c>
      <c r="C43" s="89" t="s">
        <v>1595</v>
      </c>
      <c r="D43" s="89" t="s">
        <v>29</v>
      </c>
      <c r="E43" s="89" t="s">
        <v>30</v>
      </c>
      <c r="F43" s="90" t="s">
        <v>1609</v>
      </c>
      <c r="G43" s="91" t="s">
        <v>12</v>
      </c>
      <c r="H43" s="89" t="s">
        <v>23</v>
      </c>
      <c r="I43" s="89" t="s">
        <v>22</v>
      </c>
      <c r="J43" s="89">
        <v>158600</v>
      </c>
      <c r="K43" s="89">
        <v>1</v>
      </c>
      <c r="L43" s="89" t="s">
        <v>485</v>
      </c>
      <c r="M43" s="89" t="s">
        <v>21</v>
      </c>
      <c r="N43" s="89" t="s">
        <v>1359</v>
      </c>
      <c r="O43" s="89" t="s">
        <v>23</v>
      </c>
      <c r="P43" s="89" t="s">
        <v>23</v>
      </c>
      <c r="Q43" s="89" t="s">
        <v>23</v>
      </c>
      <c r="R43" s="89" t="s">
        <v>21</v>
      </c>
      <c r="S43" s="89">
        <v>1720398</v>
      </c>
      <c r="T43" s="89" t="s">
        <v>1272</v>
      </c>
      <c r="U43" s="89" t="s">
        <v>560</v>
      </c>
      <c r="V43" s="89" t="s">
        <v>25</v>
      </c>
      <c r="W43" s="89" t="s">
        <v>23</v>
      </c>
      <c r="X43" s="89" t="s">
        <v>23</v>
      </c>
      <c r="Y43" s="89" t="s">
        <v>21</v>
      </c>
      <c r="Z43" s="89" t="s">
        <v>1610</v>
      </c>
      <c r="AA43" s="89" t="s">
        <v>2579</v>
      </c>
      <c r="AB43" s="89" t="s">
        <v>3551</v>
      </c>
      <c r="AC43" t="s">
        <v>188</v>
      </c>
      <c r="AD43" s="89">
        <v>0</v>
      </c>
      <c r="AE43" s="132">
        <f>Kalkulator!$F$3</f>
        <v>45383</v>
      </c>
      <c r="AF43" s="133">
        <f>Kalkulator!$H$3</f>
        <v>45412</v>
      </c>
      <c r="AG43" s="93" t="s">
        <v>21</v>
      </c>
    </row>
    <row r="44" spans="1:33" s="89" customFormat="1">
      <c r="A44" s="89" t="s">
        <v>3645</v>
      </c>
      <c r="B44" s="89" t="s">
        <v>1577</v>
      </c>
      <c r="C44" s="89" t="s">
        <v>1595</v>
      </c>
      <c r="D44" s="89" t="s">
        <v>29</v>
      </c>
      <c r="E44" s="89" t="s">
        <v>30</v>
      </c>
      <c r="F44" s="90" t="s">
        <v>3646</v>
      </c>
      <c r="G44" s="91" t="s">
        <v>12</v>
      </c>
      <c r="H44" s="89" t="s">
        <v>23</v>
      </c>
      <c r="I44" s="89" t="s">
        <v>22</v>
      </c>
      <c r="J44" s="89">
        <v>105600</v>
      </c>
      <c r="K44" s="89">
        <v>1</v>
      </c>
      <c r="L44" s="89" t="s">
        <v>21</v>
      </c>
      <c r="M44" s="89" t="s">
        <v>21</v>
      </c>
      <c r="N44" s="89" t="s">
        <v>3647</v>
      </c>
      <c r="O44" s="89" t="s">
        <v>23</v>
      </c>
      <c r="P44" s="89" t="s">
        <v>23</v>
      </c>
      <c r="Q44" s="89" t="s">
        <v>23</v>
      </c>
      <c r="R44" s="89" t="s">
        <v>21</v>
      </c>
      <c r="S44" s="89">
        <v>1720398</v>
      </c>
      <c r="T44" s="89" t="s">
        <v>1272</v>
      </c>
      <c r="U44" s="89" t="s">
        <v>560</v>
      </c>
      <c r="V44" s="89" t="s">
        <v>25</v>
      </c>
      <c r="W44" s="89" t="s">
        <v>23</v>
      </c>
      <c r="X44" s="89" t="s">
        <v>23</v>
      </c>
      <c r="Y44" s="89" t="s">
        <v>21</v>
      </c>
      <c r="Z44" s="89" t="s">
        <v>3648</v>
      </c>
      <c r="AA44" s="89" t="s">
        <v>5085</v>
      </c>
      <c r="AB44" s="89" t="s">
        <v>5086</v>
      </c>
      <c r="AC44" t="s">
        <v>188</v>
      </c>
      <c r="AD44" s="89">
        <v>0</v>
      </c>
      <c r="AE44" s="132">
        <f>Kalkulator!$F$3</f>
        <v>45383</v>
      </c>
      <c r="AF44" s="133">
        <f>Kalkulator!$H$3</f>
        <v>45412</v>
      </c>
      <c r="AG44" s="93" t="s">
        <v>21</v>
      </c>
    </row>
    <row r="45" spans="1:33" s="89" customFormat="1">
      <c r="A45" s="89" t="s">
        <v>774</v>
      </c>
      <c r="B45" s="89" t="s">
        <v>1577</v>
      </c>
      <c r="C45" s="89" t="s">
        <v>1613</v>
      </c>
      <c r="D45" s="89" t="s">
        <v>29</v>
      </c>
      <c r="E45" s="89" t="s">
        <v>30</v>
      </c>
      <c r="F45" s="90" t="s">
        <v>1454</v>
      </c>
      <c r="G45" s="91" t="s">
        <v>12</v>
      </c>
      <c r="H45" s="89" t="s">
        <v>23</v>
      </c>
      <c r="I45" s="89" t="s">
        <v>22</v>
      </c>
      <c r="J45" s="89">
        <v>148900</v>
      </c>
      <c r="K45" s="89">
        <v>1</v>
      </c>
      <c r="L45" s="89" t="s">
        <v>775</v>
      </c>
      <c r="M45" s="89" t="s">
        <v>21</v>
      </c>
      <c r="N45" s="89" t="s">
        <v>1399</v>
      </c>
      <c r="O45" s="89" t="s">
        <v>23</v>
      </c>
      <c r="P45" s="89" t="s">
        <v>23</v>
      </c>
      <c r="Q45" s="89" t="s">
        <v>23</v>
      </c>
      <c r="R45" s="89" t="s">
        <v>21</v>
      </c>
      <c r="S45" s="89">
        <v>1720398</v>
      </c>
      <c r="T45" s="89" t="s">
        <v>1272</v>
      </c>
      <c r="U45" s="89" t="s">
        <v>187</v>
      </c>
      <c r="V45" s="89" t="s">
        <v>25</v>
      </c>
      <c r="W45" s="89" t="s">
        <v>23</v>
      </c>
      <c r="X45" s="89" t="s">
        <v>22</v>
      </c>
      <c r="Y45" s="89" t="s">
        <v>21</v>
      </c>
      <c r="Z45" s="89" t="s">
        <v>1611</v>
      </c>
      <c r="AA45" s="89" t="s">
        <v>2580</v>
      </c>
      <c r="AB45" s="89" t="s">
        <v>3552</v>
      </c>
      <c r="AC45" t="s">
        <v>188</v>
      </c>
      <c r="AD45" s="89">
        <v>0</v>
      </c>
      <c r="AE45" s="132">
        <f>Kalkulator!$F$3</f>
        <v>45383</v>
      </c>
      <c r="AF45" s="133">
        <f>Kalkulator!$H$3</f>
        <v>45412</v>
      </c>
      <c r="AG45" s="93" t="s">
        <v>21</v>
      </c>
    </row>
    <row r="46" spans="1:33" s="89" customFormat="1">
      <c r="A46" s="89" t="s">
        <v>657</v>
      </c>
      <c r="B46" s="89" t="s">
        <v>1577</v>
      </c>
      <c r="C46" s="89" t="s">
        <v>1613</v>
      </c>
      <c r="D46" s="89" t="s">
        <v>29</v>
      </c>
      <c r="E46" s="89" t="s">
        <v>30</v>
      </c>
      <c r="F46" s="90" t="s">
        <v>658</v>
      </c>
      <c r="G46" s="91" t="s">
        <v>12</v>
      </c>
      <c r="H46" s="89" t="s">
        <v>23</v>
      </c>
      <c r="I46" s="89" t="s">
        <v>659</v>
      </c>
      <c r="J46" s="89">
        <v>162720</v>
      </c>
      <c r="K46" s="89">
        <v>1</v>
      </c>
      <c r="L46" s="89" t="s">
        <v>1455</v>
      </c>
      <c r="M46" s="89" t="s">
        <v>21</v>
      </c>
      <c r="N46" s="89" t="s">
        <v>1281</v>
      </c>
      <c r="O46" s="89" t="s">
        <v>23</v>
      </c>
      <c r="P46" s="89" t="s">
        <v>23</v>
      </c>
      <c r="Q46" s="89" t="s">
        <v>23</v>
      </c>
      <c r="R46" s="89" t="s">
        <v>21</v>
      </c>
      <c r="S46" s="89">
        <v>1720398</v>
      </c>
      <c r="T46" s="89" t="s">
        <v>1272</v>
      </c>
      <c r="U46" s="89" t="s">
        <v>187</v>
      </c>
      <c r="V46" s="89" t="s">
        <v>25</v>
      </c>
      <c r="W46" s="89" t="s">
        <v>23</v>
      </c>
      <c r="X46" s="89" t="s">
        <v>22</v>
      </c>
      <c r="Y46" s="89" t="s">
        <v>21</v>
      </c>
      <c r="Z46" s="89" t="s">
        <v>1612</v>
      </c>
      <c r="AA46" s="89" t="s">
        <v>2581</v>
      </c>
      <c r="AB46" s="89" t="s">
        <v>3553</v>
      </c>
      <c r="AC46" t="s">
        <v>188</v>
      </c>
      <c r="AD46" s="89">
        <v>0</v>
      </c>
      <c r="AE46" s="132">
        <f>Kalkulator!$F$3</f>
        <v>45383</v>
      </c>
      <c r="AF46" s="133">
        <f>Kalkulator!$H$3</f>
        <v>45412</v>
      </c>
      <c r="AG46" s="93" t="s">
        <v>21</v>
      </c>
    </row>
    <row r="47" spans="1:33" s="89" customFormat="1">
      <c r="A47" s="89" t="s">
        <v>352</v>
      </c>
      <c r="B47" s="89" t="s">
        <v>1577</v>
      </c>
      <c r="C47" s="89" t="s">
        <v>1613</v>
      </c>
      <c r="D47" s="89" t="s">
        <v>29</v>
      </c>
      <c r="E47" s="89" t="s">
        <v>30</v>
      </c>
      <c r="F47" s="90" t="s">
        <v>353</v>
      </c>
      <c r="G47" s="91" t="s">
        <v>12</v>
      </c>
      <c r="H47" s="89" t="s">
        <v>23</v>
      </c>
      <c r="I47" s="89" t="s">
        <v>32</v>
      </c>
      <c r="J47" s="89">
        <v>159400</v>
      </c>
      <c r="K47" s="89">
        <v>1</v>
      </c>
      <c r="L47" s="89" t="s">
        <v>354</v>
      </c>
      <c r="M47" s="89" t="s">
        <v>21</v>
      </c>
      <c r="N47" s="89" t="s">
        <v>1281</v>
      </c>
      <c r="O47" s="89" t="s">
        <v>23</v>
      </c>
      <c r="P47" s="89" t="s">
        <v>23</v>
      </c>
      <c r="Q47" s="89" t="s">
        <v>23</v>
      </c>
      <c r="R47" s="89" t="s">
        <v>21</v>
      </c>
      <c r="S47" s="89">
        <v>1720398</v>
      </c>
      <c r="T47" s="89" t="s">
        <v>1274</v>
      </c>
      <c r="U47" s="89" t="s">
        <v>355</v>
      </c>
      <c r="V47" s="89" t="s">
        <v>25</v>
      </c>
      <c r="W47" s="89" t="s">
        <v>21</v>
      </c>
      <c r="X47" s="89" t="s">
        <v>22</v>
      </c>
      <c r="Y47" s="89" t="s">
        <v>21</v>
      </c>
      <c r="Z47" s="89" t="s">
        <v>1614</v>
      </c>
      <c r="AA47" s="89" t="s">
        <v>2582</v>
      </c>
      <c r="AB47" s="89" t="s">
        <v>3554</v>
      </c>
      <c r="AC47" t="s">
        <v>188</v>
      </c>
      <c r="AD47" s="89">
        <v>0</v>
      </c>
      <c r="AE47" s="132">
        <f>Kalkulator!$F$3</f>
        <v>45383</v>
      </c>
      <c r="AF47" s="133">
        <f>Kalkulator!$H$3</f>
        <v>45412</v>
      </c>
      <c r="AG47" s="93" t="s">
        <v>21</v>
      </c>
    </row>
    <row r="48" spans="1:33" s="89" customFormat="1">
      <c r="A48" s="89" t="s">
        <v>680</v>
      </c>
      <c r="B48" s="89" t="s">
        <v>1577</v>
      </c>
      <c r="C48" s="89" t="s">
        <v>1613</v>
      </c>
      <c r="D48" s="89" t="s">
        <v>29</v>
      </c>
      <c r="E48" s="89" t="s">
        <v>30</v>
      </c>
      <c r="F48" s="90" t="s">
        <v>681</v>
      </c>
      <c r="G48" s="91" t="s">
        <v>12</v>
      </c>
      <c r="H48" s="89" t="s">
        <v>23</v>
      </c>
      <c r="I48" s="89" t="s">
        <v>32</v>
      </c>
      <c r="J48" s="89">
        <v>159400</v>
      </c>
      <c r="K48" s="89">
        <v>1</v>
      </c>
      <c r="L48" s="89" t="s">
        <v>354</v>
      </c>
      <c r="M48" s="89" t="s">
        <v>21</v>
      </c>
      <c r="N48" s="89" t="s">
        <v>1281</v>
      </c>
      <c r="O48" s="89" t="s">
        <v>23</v>
      </c>
      <c r="P48" s="89" t="s">
        <v>23</v>
      </c>
      <c r="Q48" s="89" t="s">
        <v>23</v>
      </c>
      <c r="R48" s="89" t="s">
        <v>21</v>
      </c>
      <c r="S48" s="89">
        <v>1720398</v>
      </c>
      <c r="T48" s="89" t="s">
        <v>1274</v>
      </c>
      <c r="U48" s="89" t="s">
        <v>187</v>
      </c>
      <c r="V48" s="89" t="s">
        <v>25</v>
      </c>
      <c r="W48" s="89" t="s">
        <v>21</v>
      </c>
      <c r="X48" s="89" t="s">
        <v>22</v>
      </c>
      <c r="Y48" s="89" t="s">
        <v>21</v>
      </c>
      <c r="Z48" s="89" t="s">
        <v>1615</v>
      </c>
      <c r="AA48" s="89" t="s">
        <v>2583</v>
      </c>
      <c r="AB48" s="89" t="s">
        <v>3555</v>
      </c>
      <c r="AC48" t="s">
        <v>188</v>
      </c>
      <c r="AD48" s="89">
        <v>0</v>
      </c>
      <c r="AE48" s="132">
        <f>Kalkulator!$F$3</f>
        <v>45383</v>
      </c>
      <c r="AF48" s="133">
        <f>Kalkulator!$H$3</f>
        <v>45412</v>
      </c>
      <c r="AG48" s="93" t="s">
        <v>21</v>
      </c>
    </row>
    <row r="49" spans="1:33" s="89" customFormat="1">
      <c r="A49" s="89" t="s">
        <v>3649</v>
      </c>
      <c r="B49" s="89" t="s">
        <v>1577</v>
      </c>
      <c r="C49" s="89" t="s">
        <v>1613</v>
      </c>
      <c r="D49" s="89" t="s">
        <v>29</v>
      </c>
      <c r="E49" s="89" t="s">
        <v>30</v>
      </c>
      <c r="F49" s="90" t="s">
        <v>3650</v>
      </c>
      <c r="G49" s="91" t="s">
        <v>12</v>
      </c>
      <c r="H49" s="89" t="s">
        <v>23</v>
      </c>
      <c r="I49" s="89" t="s">
        <v>22</v>
      </c>
      <c r="J49" s="89">
        <v>110700</v>
      </c>
      <c r="K49" s="89">
        <v>1</v>
      </c>
      <c r="L49" s="89" t="s">
        <v>21</v>
      </c>
      <c r="M49" s="89" t="s">
        <v>21</v>
      </c>
      <c r="N49" s="89" t="s">
        <v>1348</v>
      </c>
      <c r="O49" s="89" t="s">
        <v>23</v>
      </c>
      <c r="P49" s="89" t="s">
        <v>23</v>
      </c>
      <c r="Q49" s="89" t="s">
        <v>23</v>
      </c>
      <c r="R49" s="89" t="s">
        <v>21</v>
      </c>
      <c r="S49" s="89">
        <v>1720398</v>
      </c>
      <c r="T49" s="89" t="s">
        <v>1272</v>
      </c>
      <c r="U49" s="89" t="s">
        <v>560</v>
      </c>
      <c r="V49" s="89" t="s">
        <v>25</v>
      </c>
      <c r="W49" s="89" t="s">
        <v>23</v>
      </c>
      <c r="X49" s="89" t="s">
        <v>22</v>
      </c>
      <c r="Y49" s="89" t="s">
        <v>21</v>
      </c>
      <c r="Z49" s="89" t="s">
        <v>3651</v>
      </c>
      <c r="AA49" s="89" t="s">
        <v>5087</v>
      </c>
      <c r="AB49" s="89" t="s">
        <v>5088</v>
      </c>
      <c r="AC49" t="s">
        <v>188</v>
      </c>
      <c r="AD49" s="89">
        <v>0</v>
      </c>
      <c r="AE49" s="132">
        <f>Kalkulator!$F$3</f>
        <v>45383</v>
      </c>
      <c r="AF49" s="133">
        <f>Kalkulator!$H$3</f>
        <v>45412</v>
      </c>
      <c r="AG49" s="93" t="s">
        <v>21</v>
      </c>
    </row>
    <row r="50" spans="1:33" s="89" customFormat="1">
      <c r="A50" s="89" t="s">
        <v>3652</v>
      </c>
      <c r="B50" s="89" t="s">
        <v>1577</v>
      </c>
      <c r="C50" s="89" t="s">
        <v>1613</v>
      </c>
      <c r="D50" s="89" t="s">
        <v>29</v>
      </c>
      <c r="E50" s="89" t="s">
        <v>30</v>
      </c>
      <c r="F50" s="90" t="s">
        <v>3653</v>
      </c>
      <c r="G50" s="91" t="s">
        <v>12</v>
      </c>
      <c r="H50" s="89" t="s">
        <v>23</v>
      </c>
      <c r="I50" s="89" t="s">
        <v>22</v>
      </c>
      <c r="J50" s="89">
        <v>108600</v>
      </c>
      <c r="K50" s="89">
        <v>1</v>
      </c>
      <c r="L50" s="89" t="s">
        <v>21</v>
      </c>
      <c r="M50" s="89" t="s">
        <v>21</v>
      </c>
      <c r="N50" s="89" t="s">
        <v>3654</v>
      </c>
      <c r="O50" s="89" t="s">
        <v>23</v>
      </c>
      <c r="P50" s="89" t="s">
        <v>23</v>
      </c>
      <c r="Q50" s="89" t="s">
        <v>23</v>
      </c>
      <c r="R50" s="89" t="s">
        <v>21</v>
      </c>
      <c r="S50" s="89">
        <v>1720398</v>
      </c>
      <c r="T50" s="89" t="s">
        <v>1272</v>
      </c>
      <c r="U50" s="89" t="s">
        <v>560</v>
      </c>
      <c r="V50" s="89" t="s">
        <v>25</v>
      </c>
      <c r="W50" s="89" t="s">
        <v>23</v>
      </c>
      <c r="X50" s="89" t="s">
        <v>22</v>
      </c>
      <c r="Y50" s="89" t="s">
        <v>21</v>
      </c>
      <c r="Z50" s="89" t="s">
        <v>3655</v>
      </c>
      <c r="AA50" s="89" t="s">
        <v>5089</v>
      </c>
      <c r="AB50" s="89" t="s">
        <v>5090</v>
      </c>
      <c r="AC50" t="s">
        <v>188</v>
      </c>
      <c r="AD50" s="89">
        <v>0</v>
      </c>
      <c r="AE50" s="132">
        <f>Kalkulator!$F$3</f>
        <v>45383</v>
      </c>
      <c r="AF50" s="133">
        <f>Kalkulator!$H$3</f>
        <v>45412</v>
      </c>
      <c r="AG50" s="93" t="s">
        <v>21</v>
      </c>
    </row>
    <row r="51" spans="1:33" s="89" customFormat="1">
      <c r="A51" s="89" t="s">
        <v>3656</v>
      </c>
      <c r="B51" s="89" t="s">
        <v>1577</v>
      </c>
      <c r="C51" s="89" t="s">
        <v>1613</v>
      </c>
      <c r="D51" s="89" t="s">
        <v>29</v>
      </c>
      <c r="E51" s="89" t="s">
        <v>30</v>
      </c>
      <c r="F51" s="90" t="s">
        <v>3657</v>
      </c>
      <c r="G51" s="91" t="s">
        <v>12</v>
      </c>
      <c r="H51" s="89" t="s">
        <v>23</v>
      </c>
      <c r="I51" s="89" t="s">
        <v>22</v>
      </c>
      <c r="J51" s="89">
        <v>76900</v>
      </c>
      <c r="K51" s="89">
        <v>1</v>
      </c>
      <c r="L51" s="89" t="s">
        <v>21</v>
      </c>
      <c r="M51" s="89" t="s">
        <v>21</v>
      </c>
      <c r="N51" s="89" t="s">
        <v>1948</v>
      </c>
      <c r="O51" s="89" t="s">
        <v>23</v>
      </c>
      <c r="P51" s="89" t="s">
        <v>23</v>
      </c>
      <c r="Q51" s="89" t="s">
        <v>23</v>
      </c>
      <c r="R51" s="89" t="s">
        <v>21</v>
      </c>
      <c r="S51" s="89">
        <v>1720398</v>
      </c>
      <c r="T51" s="89" t="s">
        <v>1272</v>
      </c>
      <c r="U51" s="89" t="s">
        <v>560</v>
      </c>
      <c r="V51" s="89" t="s">
        <v>25</v>
      </c>
      <c r="W51" s="89" t="s">
        <v>23</v>
      </c>
      <c r="X51" s="89" t="s">
        <v>22</v>
      </c>
      <c r="Y51" s="89" t="s">
        <v>21</v>
      </c>
      <c r="Z51" s="89" t="s">
        <v>3658</v>
      </c>
      <c r="AA51" s="89" t="s">
        <v>5091</v>
      </c>
      <c r="AB51" s="89" t="s">
        <v>5092</v>
      </c>
      <c r="AC51" t="s">
        <v>188</v>
      </c>
      <c r="AD51" s="89">
        <v>0</v>
      </c>
      <c r="AE51" s="132">
        <f>Kalkulator!$F$3</f>
        <v>45383</v>
      </c>
      <c r="AF51" s="133">
        <f>Kalkulator!$H$3</f>
        <v>45412</v>
      </c>
      <c r="AG51" s="93" t="s">
        <v>21</v>
      </c>
    </row>
    <row r="52" spans="1:33" s="89" customFormat="1">
      <c r="A52" s="89" t="s">
        <v>2198</v>
      </c>
      <c r="B52" s="89" t="s">
        <v>1577</v>
      </c>
      <c r="C52" s="89" t="s">
        <v>1613</v>
      </c>
      <c r="D52" s="89" t="s">
        <v>29</v>
      </c>
      <c r="E52" s="89" t="s">
        <v>30</v>
      </c>
      <c r="F52" s="90" t="s">
        <v>2199</v>
      </c>
      <c r="G52" s="91" t="s">
        <v>12</v>
      </c>
      <c r="H52" s="89" t="s">
        <v>23</v>
      </c>
      <c r="I52" s="89" t="s">
        <v>22</v>
      </c>
      <c r="J52" s="89">
        <v>63300</v>
      </c>
      <c r="K52" s="89">
        <v>1</v>
      </c>
      <c r="L52" s="89" t="s">
        <v>21</v>
      </c>
      <c r="M52" s="89" t="s">
        <v>21</v>
      </c>
      <c r="N52" s="89" t="s">
        <v>2200</v>
      </c>
      <c r="O52" s="89" t="s">
        <v>23</v>
      </c>
      <c r="P52" s="89" t="s">
        <v>23</v>
      </c>
      <c r="Q52" s="89" t="s">
        <v>23</v>
      </c>
      <c r="R52" s="89" t="s">
        <v>21</v>
      </c>
      <c r="S52" s="89">
        <v>1720398</v>
      </c>
      <c r="T52" s="89" t="s">
        <v>1272</v>
      </c>
      <c r="U52" s="89" t="s">
        <v>482</v>
      </c>
      <c r="V52" s="89" t="s">
        <v>25</v>
      </c>
      <c r="W52" s="89" t="s">
        <v>23</v>
      </c>
      <c r="X52" s="89" t="s">
        <v>22</v>
      </c>
      <c r="Y52" s="89" t="s">
        <v>21</v>
      </c>
      <c r="Z52" s="89" t="s">
        <v>2201</v>
      </c>
      <c r="AA52" s="89" t="s">
        <v>2584</v>
      </c>
      <c r="AB52" s="89" t="s">
        <v>3556</v>
      </c>
      <c r="AC52" t="s">
        <v>188</v>
      </c>
      <c r="AD52" s="89">
        <v>0</v>
      </c>
      <c r="AE52" s="132">
        <f>Kalkulator!$F$3</f>
        <v>45383</v>
      </c>
      <c r="AF52" s="133">
        <f>Kalkulator!$H$3</f>
        <v>45412</v>
      </c>
      <c r="AG52" s="93" t="s">
        <v>21</v>
      </c>
    </row>
    <row r="53" spans="1:33" s="89" customFormat="1">
      <c r="A53" s="89" t="s">
        <v>1617</v>
      </c>
      <c r="B53" s="89" t="s">
        <v>1577</v>
      </c>
      <c r="C53" s="89" t="s">
        <v>1613</v>
      </c>
      <c r="D53" s="89" t="s">
        <v>29</v>
      </c>
      <c r="E53" s="89" t="s">
        <v>30</v>
      </c>
      <c r="F53" s="90" t="s">
        <v>2195</v>
      </c>
      <c r="G53" s="91" t="s">
        <v>12</v>
      </c>
      <c r="H53" s="89" t="s">
        <v>23</v>
      </c>
      <c r="I53" s="89" t="s">
        <v>22</v>
      </c>
      <c r="J53" s="89">
        <v>158600</v>
      </c>
      <c r="K53" s="89">
        <v>1</v>
      </c>
      <c r="L53" s="89" t="s">
        <v>485</v>
      </c>
      <c r="M53" s="89" t="s">
        <v>21</v>
      </c>
      <c r="N53" s="89" t="s">
        <v>1359</v>
      </c>
      <c r="O53" s="89" t="s">
        <v>23</v>
      </c>
      <c r="P53" s="89" t="s">
        <v>23</v>
      </c>
      <c r="Q53" s="89" t="s">
        <v>23</v>
      </c>
      <c r="R53" s="89" t="s">
        <v>21</v>
      </c>
      <c r="S53" s="89">
        <v>1720398</v>
      </c>
      <c r="T53" s="89" t="s">
        <v>1272</v>
      </c>
      <c r="U53" s="89" t="s">
        <v>560</v>
      </c>
      <c r="V53" s="89" t="s">
        <v>25</v>
      </c>
      <c r="W53" s="89" t="s">
        <v>23</v>
      </c>
      <c r="X53" s="89" t="s">
        <v>22</v>
      </c>
      <c r="Y53" s="89" t="s">
        <v>21</v>
      </c>
      <c r="Z53" s="89" t="s">
        <v>1618</v>
      </c>
      <c r="AA53" s="89" t="s">
        <v>2585</v>
      </c>
      <c r="AB53" s="89" t="s">
        <v>3557</v>
      </c>
      <c r="AC53" t="s">
        <v>188</v>
      </c>
      <c r="AD53" s="89">
        <v>0</v>
      </c>
      <c r="AE53" s="132">
        <f>Kalkulator!$F$3</f>
        <v>45383</v>
      </c>
      <c r="AF53" s="133">
        <f>Kalkulator!$H$3</f>
        <v>45412</v>
      </c>
      <c r="AG53" s="93" t="s">
        <v>21</v>
      </c>
    </row>
    <row r="54" spans="1:33" s="89" customFormat="1">
      <c r="A54" s="89" t="s">
        <v>744</v>
      </c>
      <c r="B54" s="89" t="s">
        <v>3</v>
      </c>
      <c r="C54" s="89" t="s">
        <v>1619</v>
      </c>
      <c r="D54" s="89" t="s">
        <v>29</v>
      </c>
      <c r="E54" s="89" t="s">
        <v>30</v>
      </c>
      <c r="F54" s="90" t="s">
        <v>150</v>
      </c>
      <c r="G54" s="91" t="s">
        <v>12</v>
      </c>
      <c r="H54" s="89" t="s">
        <v>23</v>
      </c>
      <c r="I54" s="89" t="s">
        <v>32</v>
      </c>
      <c r="J54" s="89">
        <v>41100</v>
      </c>
      <c r="K54" s="89">
        <v>7</v>
      </c>
      <c r="L54" s="89" t="s">
        <v>1267</v>
      </c>
      <c r="M54" s="89" t="s">
        <v>21</v>
      </c>
      <c r="N54" s="89" t="s">
        <v>1281</v>
      </c>
      <c r="O54" s="89" t="s">
        <v>23</v>
      </c>
      <c r="P54" s="89" t="s">
        <v>23</v>
      </c>
      <c r="Q54" s="89" t="s">
        <v>23</v>
      </c>
      <c r="R54" s="89" t="s">
        <v>21</v>
      </c>
      <c r="S54" s="89">
        <v>1720398</v>
      </c>
      <c r="T54" s="89" t="s">
        <v>1274</v>
      </c>
      <c r="U54" s="89" t="s">
        <v>735</v>
      </c>
      <c r="V54" s="89" t="s">
        <v>736</v>
      </c>
      <c r="W54" s="89" t="s">
        <v>21</v>
      </c>
      <c r="X54" s="89" t="s">
        <v>23</v>
      </c>
      <c r="Y54" s="89" t="s">
        <v>21</v>
      </c>
      <c r="Z54" s="89" t="s">
        <v>1620</v>
      </c>
      <c r="AA54" s="89" t="s">
        <v>2587</v>
      </c>
      <c r="AB54" s="89" t="s">
        <v>3558</v>
      </c>
      <c r="AC54" t="s">
        <v>91</v>
      </c>
      <c r="AD54" s="89">
        <v>0</v>
      </c>
      <c r="AE54" s="132">
        <f>Kalkulator!$F$3</f>
        <v>45383</v>
      </c>
      <c r="AF54" s="133">
        <f>Kalkulator!$H$3</f>
        <v>45412</v>
      </c>
      <c r="AG54" s="93" t="s">
        <v>21</v>
      </c>
    </row>
    <row r="55" spans="1:33" s="89" customFormat="1">
      <c r="A55" s="89" t="s">
        <v>745</v>
      </c>
      <c r="B55" s="89" t="s">
        <v>3</v>
      </c>
      <c r="C55" s="89" t="s">
        <v>1619</v>
      </c>
      <c r="D55" s="89" t="s">
        <v>29</v>
      </c>
      <c r="E55" s="89" t="s">
        <v>30</v>
      </c>
      <c r="F55" s="90" t="s">
        <v>150</v>
      </c>
      <c r="G55" s="91" t="s">
        <v>12</v>
      </c>
      <c r="H55" s="89" t="s">
        <v>23</v>
      </c>
      <c r="I55" s="89" t="s">
        <v>32</v>
      </c>
      <c r="J55" s="89">
        <v>41100</v>
      </c>
      <c r="K55" s="89">
        <v>1</v>
      </c>
      <c r="L55" s="89" t="s">
        <v>1267</v>
      </c>
      <c r="M55" s="89" t="s">
        <v>21</v>
      </c>
      <c r="N55" s="89" t="s">
        <v>1281</v>
      </c>
      <c r="O55" s="89" t="s">
        <v>23</v>
      </c>
      <c r="P55" s="89" t="s">
        <v>23</v>
      </c>
      <c r="Q55" s="89" t="s">
        <v>23</v>
      </c>
      <c r="R55" s="89" t="s">
        <v>21</v>
      </c>
      <c r="S55" s="89">
        <v>1720398</v>
      </c>
      <c r="T55" s="89" t="s">
        <v>1274</v>
      </c>
      <c r="U55" s="89" t="s">
        <v>735</v>
      </c>
      <c r="V55" s="89" t="s">
        <v>736</v>
      </c>
      <c r="W55" s="89" t="s">
        <v>21</v>
      </c>
      <c r="X55" s="89" t="s">
        <v>23</v>
      </c>
      <c r="Y55" s="89" t="s">
        <v>21</v>
      </c>
      <c r="Z55" s="89" t="s">
        <v>1620</v>
      </c>
      <c r="AA55" s="89" t="s">
        <v>2587</v>
      </c>
      <c r="AB55" s="89" t="s">
        <v>3558</v>
      </c>
      <c r="AC55" t="s">
        <v>91</v>
      </c>
      <c r="AD55" s="89">
        <v>0</v>
      </c>
      <c r="AE55" s="132">
        <f>Kalkulator!$F$3</f>
        <v>45383</v>
      </c>
      <c r="AF55" s="133">
        <f>Kalkulator!$H$3</f>
        <v>45412</v>
      </c>
      <c r="AG55" s="93" t="s">
        <v>21</v>
      </c>
    </row>
    <row r="56" spans="1:33" s="89" customFormat="1">
      <c r="A56" s="89" t="s">
        <v>746</v>
      </c>
      <c r="B56" s="89" t="s">
        <v>3</v>
      </c>
      <c r="C56" s="89" t="s">
        <v>1619</v>
      </c>
      <c r="D56" s="89" t="s">
        <v>29</v>
      </c>
      <c r="E56" s="89" t="s">
        <v>30</v>
      </c>
      <c r="F56" s="90" t="s">
        <v>150</v>
      </c>
      <c r="G56" s="91" t="s">
        <v>12</v>
      </c>
      <c r="H56" s="89" t="s">
        <v>23</v>
      </c>
      <c r="I56" s="89" t="s">
        <v>32</v>
      </c>
      <c r="J56" s="89">
        <v>41100</v>
      </c>
      <c r="K56" s="89">
        <v>8</v>
      </c>
      <c r="L56" s="89" t="s">
        <v>1267</v>
      </c>
      <c r="M56" s="89" t="s">
        <v>21</v>
      </c>
      <c r="N56" s="89" t="s">
        <v>1281</v>
      </c>
      <c r="O56" s="89" t="s">
        <v>23</v>
      </c>
      <c r="P56" s="89" t="s">
        <v>23</v>
      </c>
      <c r="Q56" s="89" t="s">
        <v>23</v>
      </c>
      <c r="R56" s="89" t="s">
        <v>21</v>
      </c>
      <c r="S56" s="89">
        <v>1720398</v>
      </c>
      <c r="T56" s="89" t="s">
        <v>1274</v>
      </c>
      <c r="U56" s="89" t="s">
        <v>735</v>
      </c>
      <c r="V56" s="89" t="s">
        <v>736</v>
      </c>
      <c r="W56" s="89" t="s">
        <v>21</v>
      </c>
      <c r="X56" s="89" t="s">
        <v>23</v>
      </c>
      <c r="Y56" s="89" t="s">
        <v>21</v>
      </c>
      <c r="Z56" s="89" t="s">
        <v>1620</v>
      </c>
      <c r="AA56" s="89" t="s">
        <v>2587</v>
      </c>
      <c r="AB56" s="89" t="s">
        <v>3558</v>
      </c>
      <c r="AC56" t="s">
        <v>91</v>
      </c>
      <c r="AD56" s="89">
        <v>0</v>
      </c>
      <c r="AE56" s="132">
        <f>Kalkulator!$F$3</f>
        <v>45383</v>
      </c>
      <c r="AF56" s="133">
        <f>Kalkulator!$H$3</f>
        <v>45412</v>
      </c>
      <c r="AG56" s="93" t="s">
        <v>21</v>
      </c>
    </row>
    <row r="57" spans="1:33" s="89" customFormat="1">
      <c r="A57" s="89" t="s">
        <v>738</v>
      </c>
      <c r="B57" s="89" t="s">
        <v>3</v>
      </c>
      <c r="C57" s="89" t="s">
        <v>1621</v>
      </c>
      <c r="D57" s="89" t="s">
        <v>29</v>
      </c>
      <c r="E57" s="89" t="s">
        <v>30</v>
      </c>
      <c r="F57" s="90" t="s">
        <v>93</v>
      </c>
      <c r="G57" s="91" t="s">
        <v>12</v>
      </c>
      <c r="H57" s="89" t="s">
        <v>23</v>
      </c>
      <c r="I57" s="89" t="s">
        <v>22</v>
      </c>
      <c r="J57" s="89">
        <v>45100</v>
      </c>
      <c r="K57" s="89">
        <v>5</v>
      </c>
      <c r="L57" s="89" t="s">
        <v>1267</v>
      </c>
      <c r="M57" s="89" t="s">
        <v>21</v>
      </c>
      <c r="N57" s="89" t="s">
        <v>1292</v>
      </c>
      <c r="O57" s="89" t="s">
        <v>23</v>
      </c>
      <c r="P57" s="89" t="s">
        <v>23</v>
      </c>
      <c r="Q57" s="89" t="s">
        <v>23</v>
      </c>
      <c r="R57" s="89" t="s">
        <v>21</v>
      </c>
      <c r="S57" s="89">
        <v>1720398</v>
      </c>
      <c r="T57" s="89" t="s">
        <v>1271</v>
      </c>
      <c r="U57" s="89" t="s">
        <v>739</v>
      </c>
      <c r="V57" s="89" t="s">
        <v>25</v>
      </c>
      <c r="W57" s="89" t="s">
        <v>21</v>
      </c>
      <c r="X57" s="89" t="s">
        <v>23</v>
      </c>
      <c r="Y57" s="89" t="s">
        <v>21</v>
      </c>
      <c r="Z57" s="89" t="s">
        <v>1568</v>
      </c>
      <c r="AA57" s="89" t="s">
        <v>2512</v>
      </c>
      <c r="AB57" s="89" t="s">
        <v>3517</v>
      </c>
      <c r="AC57" t="s">
        <v>91</v>
      </c>
      <c r="AD57" s="89">
        <v>0</v>
      </c>
      <c r="AE57" s="132">
        <f>Kalkulator!$F$3</f>
        <v>45383</v>
      </c>
      <c r="AF57" s="133">
        <f>Kalkulator!$H$3</f>
        <v>45412</v>
      </c>
      <c r="AG57" s="93" t="s">
        <v>21</v>
      </c>
    </row>
    <row r="58" spans="1:33" s="89" customFormat="1">
      <c r="A58" s="89" t="s">
        <v>669</v>
      </c>
      <c r="B58" s="89" t="s">
        <v>3</v>
      </c>
      <c r="C58" s="89" t="s">
        <v>1622</v>
      </c>
      <c r="D58" s="89" t="s">
        <v>29</v>
      </c>
      <c r="E58" s="89" t="s">
        <v>30</v>
      </c>
      <c r="F58" s="90" t="s">
        <v>1623</v>
      </c>
      <c r="G58" s="91" t="s">
        <v>12</v>
      </c>
      <c r="H58" s="89" t="s">
        <v>23</v>
      </c>
      <c r="I58" s="89" t="s">
        <v>32</v>
      </c>
      <c r="J58" s="89">
        <v>53000</v>
      </c>
      <c r="K58" s="89">
        <v>12</v>
      </c>
      <c r="L58" s="89" t="s">
        <v>1267</v>
      </c>
      <c r="M58" s="89" t="s">
        <v>21</v>
      </c>
      <c r="N58" s="89" t="s">
        <v>1281</v>
      </c>
      <c r="O58" s="89" t="s">
        <v>23</v>
      </c>
      <c r="P58" s="89" t="s">
        <v>23</v>
      </c>
      <c r="Q58" s="89" t="s">
        <v>23</v>
      </c>
      <c r="R58" s="89" t="s">
        <v>21</v>
      </c>
      <c r="S58" s="89">
        <v>1720398</v>
      </c>
      <c r="T58" s="89" t="s">
        <v>1273</v>
      </c>
      <c r="U58" s="89" t="s">
        <v>1457</v>
      </c>
      <c r="V58" s="89" t="s">
        <v>670</v>
      </c>
      <c r="W58" s="89" t="s">
        <v>21</v>
      </c>
      <c r="X58" s="89" t="s">
        <v>23</v>
      </c>
      <c r="Y58" s="89" t="s">
        <v>21</v>
      </c>
      <c r="Z58" s="89" t="s">
        <v>1624</v>
      </c>
      <c r="AA58" s="89" t="s">
        <v>2589</v>
      </c>
      <c r="AB58" s="89" t="s">
        <v>3559</v>
      </c>
      <c r="AC58" t="s">
        <v>91</v>
      </c>
      <c r="AD58" s="89">
        <v>0</v>
      </c>
      <c r="AE58" s="132">
        <f>Kalkulator!$F$3</f>
        <v>45383</v>
      </c>
      <c r="AF58" s="133">
        <f>Kalkulator!$H$3</f>
        <v>45412</v>
      </c>
      <c r="AG58" s="93" t="s">
        <v>21</v>
      </c>
    </row>
    <row r="59" spans="1:33" s="89" customFormat="1">
      <c r="A59" s="89" t="s">
        <v>734</v>
      </c>
      <c r="B59" s="89" t="s">
        <v>3</v>
      </c>
      <c r="C59" s="89" t="s">
        <v>1625</v>
      </c>
      <c r="D59" s="89" t="s">
        <v>54</v>
      </c>
      <c r="E59" s="89" t="s">
        <v>55</v>
      </c>
      <c r="F59" s="90" t="s">
        <v>56</v>
      </c>
      <c r="G59" s="91" t="s">
        <v>12</v>
      </c>
      <c r="H59" s="89" t="s">
        <v>23</v>
      </c>
      <c r="I59" s="89" t="s">
        <v>1458</v>
      </c>
      <c r="J59" s="89">
        <v>43900</v>
      </c>
      <c r="K59" s="89">
        <v>8</v>
      </c>
      <c r="L59" s="89" t="s">
        <v>1267</v>
      </c>
      <c r="M59" s="89" t="s">
        <v>21</v>
      </c>
      <c r="N59" s="89" t="s">
        <v>1281</v>
      </c>
      <c r="O59" s="89" t="s">
        <v>23</v>
      </c>
      <c r="P59" s="89" t="s">
        <v>23</v>
      </c>
      <c r="Q59" s="89" t="s">
        <v>23</v>
      </c>
      <c r="R59" s="89" t="s">
        <v>21</v>
      </c>
      <c r="S59" s="89">
        <v>756183</v>
      </c>
      <c r="T59" s="89" t="s">
        <v>1265</v>
      </c>
      <c r="U59" s="89" t="s">
        <v>735</v>
      </c>
      <c r="V59" s="89" t="s">
        <v>736</v>
      </c>
      <c r="W59" s="89" t="s">
        <v>21</v>
      </c>
      <c r="X59" s="89" t="s">
        <v>23</v>
      </c>
      <c r="Y59" s="89" t="s">
        <v>21</v>
      </c>
      <c r="Z59" s="89" t="s">
        <v>1626</v>
      </c>
      <c r="AA59" s="89" t="s">
        <v>2591</v>
      </c>
      <c r="AB59" s="89" t="s">
        <v>3560</v>
      </c>
      <c r="AC59" t="s">
        <v>91</v>
      </c>
      <c r="AD59" s="89">
        <v>0</v>
      </c>
      <c r="AE59" s="132">
        <f>Kalkulator!$F$3</f>
        <v>45383</v>
      </c>
      <c r="AF59" s="133">
        <f>Kalkulator!$H$3</f>
        <v>45412</v>
      </c>
      <c r="AG59" s="93" t="s">
        <v>21</v>
      </c>
    </row>
    <row r="60" spans="1:33" s="89" customFormat="1">
      <c r="A60" s="89" t="s">
        <v>109</v>
      </c>
      <c r="B60" s="89" t="s">
        <v>3</v>
      </c>
      <c r="C60" s="89" t="s">
        <v>1627</v>
      </c>
      <c r="D60" s="89" t="s">
        <v>49</v>
      </c>
      <c r="E60" s="89" t="s">
        <v>110</v>
      </c>
      <c r="F60" s="90" t="s">
        <v>111</v>
      </c>
      <c r="G60" s="91" t="s">
        <v>12</v>
      </c>
      <c r="H60" s="89" t="s">
        <v>23</v>
      </c>
      <c r="I60" s="89" t="s">
        <v>22</v>
      </c>
      <c r="J60" s="89">
        <v>30800</v>
      </c>
      <c r="K60" s="89">
        <v>6</v>
      </c>
      <c r="L60" s="89" t="s">
        <v>89</v>
      </c>
      <c r="M60" s="89" t="s">
        <v>21</v>
      </c>
      <c r="N60" s="89" t="s">
        <v>1281</v>
      </c>
      <c r="O60" s="89" t="s">
        <v>23</v>
      </c>
      <c r="P60" s="89" t="s">
        <v>23</v>
      </c>
      <c r="Q60" s="89" t="s">
        <v>23</v>
      </c>
      <c r="R60" s="89" t="s">
        <v>52</v>
      </c>
      <c r="S60" s="89">
        <v>248574</v>
      </c>
      <c r="T60" s="89" t="s">
        <v>1275</v>
      </c>
      <c r="U60" s="89" t="s">
        <v>94</v>
      </c>
      <c r="V60" s="89" t="s">
        <v>25</v>
      </c>
      <c r="W60" s="89" t="s">
        <v>21</v>
      </c>
      <c r="X60" s="89" t="s">
        <v>23</v>
      </c>
      <c r="Y60" s="89" t="s">
        <v>21</v>
      </c>
      <c r="Z60" s="89" t="s">
        <v>1628</v>
      </c>
      <c r="AA60" s="89" t="s">
        <v>2592</v>
      </c>
      <c r="AB60" s="89" t="s">
        <v>3561</v>
      </c>
      <c r="AC60" t="s">
        <v>91</v>
      </c>
      <c r="AD60" s="89">
        <v>0</v>
      </c>
      <c r="AE60" s="132">
        <f>Kalkulator!$F$3</f>
        <v>45383</v>
      </c>
      <c r="AF60" s="133">
        <f>Kalkulator!$H$3</f>
        <v>45412</v>
      </c>
      <c r="AG60" s="93" t="s">
        <v>21</v>
      </c>
    </row>
    <row r="61" spans="1:33" s="89" customFormat="1">
      <c r="A61" s="89" t="s">
        <v>112</v>
      </c>
      <c r="B61" s="89" t="s">
        <v>3</v>
      </c>
      <c r="C61" s="89" t="s">
        <v>1627</v>
      </c>
      <c r="D61" s="89" t="s">
        <v>58</v>
      </c>
      <c r="E61" s="89" t="s">
        <v>59</v>
      </c>
      <c r="F61" s="90" t="s">
        <v>1218</v>
      </c>
      <c r="G61" s="91" t="s">
        <v>12</v>
      </c>
      <c r="H61" s="89" t="s">
        <v>23</v>
      </c>
      <c r="I61" s="89" t="s">
        <v>1452</v>
      </c>
      <c r="J61" s="89">
        <v>32700</v>
      </c>
      <c r="K61" s="89">
        <v>11</v>
      </c>
      <c r="L61" s="89" t="s">
        <v>89</v>
      </c>
      <c r="M61" s="89" t="s">
        <v>21</v>
      </c>
      <c r="N61" s="89" t="s">
        <v>1281</v>
      </c>
      <c r="O61" s="89" t="s">
        <v>23</v>
      </c>
      <c r="P61" s="89" t="s">
        <v>23</v>
      </c>
      <c r="Q61" s="89" t="s">
        <v>23</v>
      </c>
      <c r="R61" s="89" t="s">
        <v>62</v>
      </c>
      <c r="S61" s="89">
        <v>296262</v>
      </c>
      <c r="T61" s="89" t="s">
        <v>1543</v>
      </c>
      <c r="U61" s="89" t="s">
        <v>90</v>
      </c>
      <c r="V61" s="89" t="s">
        <v>25</v>
      </c>
      <c r="W61" s="89" t="s">
        <v>21</v>
      </c>
      <c r="X61" s="89" t="s">
        <v>23</v>
      </c>
      <c r="Y61" s="89" t="s">
        <v>21</v>
      </c>
      <c r="Z61" s="89" t="s">
        <v>1629</v>
      </c>
      <c r="AA61" s="89" t="s">
        <v>2593</v>
      </c>
      <c r="AB61" s="89" t="s">
        <v>3562</v>
      </c>
      <c r="AC61" t="s">
        <v>91</v>
      </c>
      <c r="AD61" s="89">
        <v>0</v>
      </c>
      <c r="AE61" s="132">
        <f>Kalkulator!$F$3</f>
        <v>45383</v>
      </c>
      <c r="AF61" s="133">
        <f>Kalkulator!$H$3</f>
        <v>45412</v>
      </c>
      <c r="AG61" s="93" t="s">
        <v>21</v>
      </c>
    </row>
    <row r="62" spans="1:33" s="89" customFormat="1">
      <c r="A62" s="89" t="s">
        <v>115</v>
      </c>
      <c r="B62" s="89" t="s">
        <v>3</v>
      </c>
      <c r="C62" s="89" t="s">
        <v>1627</v>
      </c>
      <c r="D62" s="89" t="s">
        <v>54</v>
      </c>
      <c r="E62" s="89" t="s">
        <v>55</v>
      </c>
      <c r="F62" s="90" t="s">
        <v>56</v>
      </c>
      <c r="G62" s="91" t="s">
        <v>12</v>
      </c>
      <c r="H62" s="89" t="s">
        <v>23</v>
      </c>
      <c r="I62" s="89" t="s">
        <v>1458</v>
      </c>
      <c r="J62" s="89">
        <v>43900</v>
      </c>
      <c r="K62" s="89">
        <v>10</v>
      </c>
      <c r="L62" s="89" t="s">
        <v>89</v>
      </c>
      <c r="M62" s="89" t="s">
        <v>21</v>
      </c>
      <c r="N62" s="89" t="s">
        <v>1281</v>
      </c>
      <c r="O62" s="89" t="s">
        <v>23</v>
      </c>
      <c r="P62" s="89" t="s">
        <v>23</v>
      </c>
      <c r="Q62" s="89" t="s">
        <v>23</v>
      </c>
      <c r="R62" s="89" t="s">
        <v>21</v>
      </c>
      <c r="S62" s="89">
        <v>756183</v>
      </c>
      <c r="T62" s="89" t="s">
        <v>1543</v>
      </c>
      <c r="U62" s="89" t="s">
        <v>94</v>
      </c>
      <c r="V62" s="89" t="s">
        <v>25</v>
      </c>
      <c r="W62" s="89" t="s">
        <v>21</v>
      </c>
      <c r="X62" s="89" t="s">
        <v>23</v>
      </c>
      <c r="Y62" s="89" t="s">
        <v>21</v>
      </c>
      <c r="Z62" s="89" t="s">
        <v>1626</v>
      </c>
      <c r="AA62" s="89" t="s">
        <v>2591</v>
      </c>
      <c r="AB62" s="89" t="s">
        <v>3560</v>
      </c>
      <c r="AC62" t="s">
        <v>91</v>
      </c>
      <c r="AD62" s="89">
        <v>0</v>
      </c>
      <c r="AE62" s="132">
        <f>Kalkulator!$F$3</f>
        <v>45383</v>
      </c>
      <c r="AF62" s="133">
        <f>Kalkulator!$H$3</f>
        <v>45412</v>
      </c>
      <c r="AG62" s="93" t="s">
        <v>21</v>
      </c>
    </row>
    <row r="63" spans="1:33" s="89" customFormat="1">
      <c r="A63" s="89" t="s">
        <v>594</v>
      </c>
      <c r="B63" s="89" t="s">
        <v>3</v>
      </c>
      <c r="C63" s="89" t="s">
        <v>1627</v>
      </c>
      <c r="D63" s="89" t="s">
        <v>101</v>
      </c>
      <c r="E63" s="89" t="s">
        <v>102</v>
      </c>
      <c r="F63" s="90" t="s">
        <v>595</v>
      </c>
      <c r="G63" s="91" t="s">
        <v>12</v>
      </c>
      <c r="H63" s="89" t="s">
        <v>23</v>
      </c>
      <c r="I63" s="89" t="s">
        <v>22</v>
      </c>
      <c r="J63" s="89">
        <v>7400</v>
      </c>
      <c r="K63" s="89">
        <v>4</v>
      </c>
      <c r="L63" s="89" t="s">
        <v>89</v>
      </c>
      <c r="M63" s="89" t="s">
        <v>21</v>
      </c>
      <c r="N63" s="89" t="s">
        <v>1281</v>
      </c>
      <c r="O63" s="89" t="s">
        <v>23</v>
      </c>
      <c r="P63" s="89" t="s">
        <v>23</v>
      </c>
      <c r="Q63" s="89" t="s">
        <v>23</v>
      </c>
      <c r="R63" s="89" t="s">
        <v>21</v>
      </c>
      <c r="S63" s="89">
        <v>690422</v>
      </c>
      <c r="T63" s="89" t="s">
        <v>1276</v>
      </c>
      <c r="U63" s="89" t="s">
        <v>24</v>
      </c>
      <c r="V63" s="89" t="s">
        <v>25</v>
      </c>
      <c r="W63" s="89" t="s">
        <v>21</v>
      </c>
      <c r="X63" s="89" t="s">
        <v>23</v>
      </c>
      <c r="Y63" s="89" t="s">
        <v>21</v>
      </c>
      <c r="Z63" s="89" t="s">
        <v>1630</v>
      </c>
      <c r="AA63" s="89" t="s">
        <v>2594</v>
      </c>
      <c r="AB63" s="89" t="s">
        <v>3563</v>
      </c>
      <c r="AC63" t="s">
        <v>91</v>
      </c>
      <c r="AD63" s="89">
        <v>0</v>
      </c>
      <c r="AE63" s="132">
        <f>Kalkulator!$F$3</f>
        <v>45383</v>
      </c>
      <c r="AF63" s="133">
        <f>Kalkulator!$H$3</f>
        <v>45412</v>
      </c>
      <c r="AG63" s="93" t="s">
        <v>21</v>
      </c>
    </row>
    <row r="64" spans="1:33" s="89" customFormat="1">
      <c r="A64" s="89" t="s">
        <v>375</v>
      </c>
      <c r="B64" s="89" t="s">
        <v>3</v>
      </c>
      <c r="C64" s="89" t="s">
        <v>1627</v>
      </c>
      <c r="D64" s="89" t="s">
        <v>101</v>
      </c>
      <c r="E64" s="89" t="s">
        <v>102</v>
      </c>
      <c r="F64" s="90" t="s">
        <v>376</v>
      </c>
      <c r="G64" s="91" t="s">
        <v>12</v>
      </c>
      <c r="H64" s="89" t="s">
        <v>23</v>
      </c>
      <c r="I64" s="89" t="s">
        <v>22</v>
      </c>
      <c r="J64" s="89">
        <v>5300</v>
      </c>
      <c r="K64" s="89">
        <v>3</v>
      </c>
      <c r="L64" s="89" t="s">
        <v>89</v>
      </c>
      <c r="M64" s="89" t="s">
        <v>21</v>
      </c>
      <c r="N64" s="89" t="s">
        <v>1336</v>
      </c>
      <c r="O64" s="89" t="s">
        <v>23</v>
      </c>
      <c r="P64" s="89" t="s">
        <v>23</v>
      </c>
      <c r="Q64" s="89" t="s">
        <v>23</v>
      </c>
      <c r="R64" s="89" t="s">
        <v>21</v>
      </c>
      <c r="S64" s="89">
        <v>690422</v>
      </c>
      <c r="T64" s="89" t="s">
        <v>1277</v>
      </c>
      <c r="U64" s="89" t="s">
        <v>90</v>
      </c>
      <c r="V64" s="89" t="s">
        <v>25</v>
      </c>
      <c r="W64" s="89" t="s">
        <v>21</v>
      </c>
      <c r="X64" s="89" t="s">
        <v>23</v>
      </c>
      <c r="Y64" s="89" t="s">
        <v>21</v>
      </c>
      <c r="Z64" s="89" t="s">
        <v>1631</v>
      </c>
      <c r="AA64" s="89" t="s">
        <v>2595</v>
      </c>
      <c r="AB64" s="89" t="s">
        <v>3564</v>
      </c>
      <c r="AC64" t="s">
        <v>91</v>
      </c>
      <c r="AD64" s="89">
        <v>0</v>
      </c>
      <c r="AE64" s="132">
        <f>Kalkulator!$F$3</f>
        <v>45383</v>
      </c>
      <c r="AF64" s="133">
        <f>Kalkulator!$H$3</f>
        <v>45412</v>
      </c>
      <c r="AG64" s="93" t="s">
        <v>21</v>
      </c>
    </row>
    <row r="65" spans="1:33" s="89" customFormat="1">
      <c r="A65" s="89" t="s">
        <v>129</v>
      </c>
      <c r="B65" s="89" t="s">
        <v>3</v>
      </c>
      <c r="C65" s="89" t="s">
        <v>1627</v>
      </c>
      <c r="D65" s="89" t="s">
        <v>44</v>
      </c>
      <c r="E65" s="89" t="s">
        <v>45</v>
      </c>
      <c r="F65" s="90" t="s">
        <v>130</v>
      </c>
      <c r="G65" s="91" t="s">
        <v>12</v>
      </c>
      <c r="H65" s="89" t="s">
        <v>23</v>
      </c>
      <c r="I65" s="89" t="s">
        <v>396</v>
      </c>
      <c r="J65" s="89">
        <v>53000</v>
      </c>
      <c r="K65" s="89">
        <v>4</v>
      </c>
      <c r="L65" s="89" t="s">
        <v>89</v>
      </c>
      <c r="M65" s="89" t="s">
        <v>21</v>
      </c>
      <c r="N65" s="89" t="s">
        <v>1298</v>
      </c>
      <c r="O65" s="89" t="s">
        <v>23</v>
      </c>
      <c r="P65" s="89" t="s">
        <v>23</v>
      </c>
      <c r="Q65" s="89" t="s">
        <v>23</v>
      </c>
      <c r="R65" s="89" t="s">
        <v>21</v>
      </c>
      <c r="S65" s="89">
        <v>551627</v>
      </c>
      <c r="T65" s="89" t="s">
        <v>1270</v>
      </c>
      <c r="U65" s="89" t="s">
        <v>90</v>
      </c>
      <c r="V65" s="89" t="s">
        <v>25</v>
      </c>
      <c r="W65" s="89" t="s">
        <v>21</v>
      </c>
      <c r="X65" s="89" t="s">
        <v>23</v>
      </c>
      <c r="Y65" s="89" t="s">
        <v>21</v>
      </c>
      <c r="Z65" s="89" t="s">
        <v>1574</v>
      </c>
      <c r="AA65" s="89" t="s">
        <v>2516</v>
      </c>
      <c r="AB65" s="89" t="s">
        <v>3519</v>
      </c>
      <c r="AC65" t="s">
        <v>91</v>
      </c>
      <c r="AD65" s="89">
        <v>0</v>
      </c>
      <c r="AE65" s="132">
        <f>Kalkulator!$F$3</f>
        <v>45383</v>
      </c>
      <c r="AF65" s="133">
        <f>Kalkulator!$H$3</f>
        <v>45412</v>
      </c>
      <c r="AG65" s="93" t="s">
        <v>21</v>
      </c>
    </row>
    <row r="66" spans="1:33" s="89" customFormat="1">
      <c r="A66" s="89" t="s">
        <v>604</v>
      </c>
      <c r="B66" s="89" t="s">
        <v>3</v>
      </c>
      <c r="C66" s="89" t="s">
        <v>1627</v>
      </c>
      <c r="D66" s="89" t="s">
        <v>49</v>
      </c>
      <c r="E66" s="89" t="s">
        <v>605</v>
      </c>
      <c r="F66" s="90" t="s">
        <v>606</v>
      </c>
      <c r="G66" s="91" t="s">
        <v>12</v>
      </c>
      <c r="H66" s="89" t="s">
        <v>23</v>
      </c>
      <c r="I66" s="89" t="s">
        <v>22</v>
      </c>
      <c r="J66" s="89">
        <v>19900</v>
      </c>
      <c r="K66" s="89">
        <v>2</v>
      </c>
      <c r="L66" s="89" t="s">
        <v>89</v>
      </c>
      <c r="M66" s="89" t="s">
        <v>21</v>
      </c>
      <c r="N66" s="89" t="s">
        <v>1383</v>
      </c>
      <c r="O66" s="89" t="s">
        <v>23</v>
      </c>
      <c r="P66" s="89" t="s">
        <v>23</v>
      </c>
      <c r="Q66" s="89" t="s">
        <v>23</v>
      </c>
      <c r="R66" s="89" t="s">
        <v>52</v>
      </c>
      <c r="S66" s="89">
        <v>37401</v>
      </c>
      <c r="T66" s="89" t="s">
        <v>1275</v>
      </c>
      <c r="U66" s="89" t="s">
        <v>24</v>
      </c>
      <c r="V66" s="89" t="s">
        <v>25</v>
      </c>
      <c r="W66" s="89" t="s">
        <v>21</v>
      </c>
      <c r="X66" s="89" t="s">
        <v>23</v>
      </c>
      <c r="Y66" s="89" t="s">
        <v>21</v>
      </c>
      <c r="Z66" s="89" t="s">
        <v>1632</v>
      </c>
      <c r="AA66" s="89" t="s">
        <v>2596</v>
      </c>
      <c r="AB66" s="89" t="s">
        <v>3565</v>
      </c>
      <c r="AC66" t="s">
        <v>91</v>
      </c>
      <c r="AD66" s="89">
        <v>0</v>
      </c>
      <c r="AE66" s="132">
        <f>Kalkulator!$F$3</f>
        <v>45383</v>
      </c>
      <c r="AF66" s="133">
        <f>Kalkulator!$H$3</f>
        <v>45412</v>
      </c>
      <c r="AG66" s="93" t="s">
        <v>21</v>
      </c>
    </row>
    <row r="67" spans="1:33" s="89" customFormat="1">
      <c r="A67" s="89" t="s">
        <v>137</v>
      </c>
      <c r="B67" s="89" t="s">
        <v>3</v>
      </c>
      <c r="C67" s="89" t="s">
        <v>1627</v>
      </c>
      <c r="D67" s="89" t="s">
        <v>58</v>
      </c>
      <c r="E67" s="89" t="s">
        <v>138</v>
      </c>
      <c r="F67" s="90" t="s">
        <v>139</v>
      </c>
      <c r="G67" s="91" t="s">
        <v>12</v>
      </c>
      <c r="H67" s="89" t="s">
        <v>23</v>
      </c>
      <c r="I67" s="89" t="s">
        <v>22</v>
      </c>
      <c r="J67" s="89">
        <v>3200</v>
      </c>
      <c r="K67" s="89">
        <v>1</v>
      </c>
      <c r="L67" s="89" t="s">
        <v>89</v>
      </c>
      <c r="M67" s="89" t="s">
        <v>21</v>
      </c>
      <c r="N67" s="89" t="s">
        <v>1299</v>
      </c>
      <c r="O67" s="89" t="s">
        <v>23</v>
      </c>
      <c r="P67" s="89" t="s">
        <v>23</v>
      </c>
      <c r="Q67" s="89" t="s">
        <v>23</v>
      </c>
      <c r="R67" s="89" t="s">
        <v>62</v>
      </c>
      <c r="S67" s="89">
        <v>217638</v>
      </c>
      <c r="T67" s="89" t="s">
        <v>1275</v>
      </c>
      <c r="U67" s="89" t="s">
        <v>90</v>
      </c>
      <c r="V67" s="89" t="s">
        <v>25</v>
      </c>
      <c r="W67" s="89" t="s">
        <v>21</v>
      </c>
      <c r="X67" s="89" t="s">
        <v>23</v>
      </c>
      <c r="Y67" s="89" t="s">
        <v>21</v>
      </c>
      <c r="Z67" s="89" t="s">
        <v>1633</v>
      </c>
      <c r="AA67" s="89" t="s">
        <v>2597</v>
      </c>
      <c r="AB67" s="89" t="s">
        <v>3566</v>
      </c>
      <c r="AC67" t="s">
        <v>91</v>
      </c>
      <c r="AD67" s="89">
        <v>0</v>
      </c>
      <c r="AE67" s="132">
        <f>Kalkulator!$F$3</f>
        <v>45383</v>
      </c>
      <c r="AF67" s="133">
        <f>Kalkulator!$H$3</f>
        <v>45412</v>
      </c>
      <c r="AG67" s="93" t="s">
        <v>21</v>
      </c>
    </row>
    <row r="68" spans="1:33" s="89" customFormat="1">
      <c r="A68" s="89" t="s">
        <v>140</v>
      </c>
      <c r="B68" s="89" t="s">
        <v>3</v>
      </c>
      <c r="C68" s="89" t="s">
        <v>1627</v>
      </c>
      <c r="D68" s="89" t="s">
        <v>77</v>
      </c>
      <c r="E68" s="89" t="s">
        <v>78</v>
      </c>
      <c r="F68" s="90" t="s">
        <v>141</v>
      </c>
      <c r="G68" s="91" t="s">
        <v>12</v>
      </c>
      <c r="H68" s="89" t="s">
        <v>23</v>
      </c>
      <c r="I68" s="89" t="s">
        <v>22</v>
      </c>
      <c r="J68" s="89">
        <v>13100</v>
      </c>
      <c r="K68" s="89">
        <v>6</v>
      </c>
      <c r="L68" s="89" t="s">
        <v>89</v>
      </c>
      <c r="M68" s="89" t="s">
        <v>21</v>
      </c>
      <c r="N68" s="89" t="s">
        <v>1300</v>
      </c>
      <c r="O68" s="89" t="s">
        <v>23</v>
      </c>
      <c r="P68" s="89" t="s">
        <v>23</v>
      </c>
      <c r="Q68" s="89" t="s">
        <v>23</v>
      </c>
      <c r="R68" s="89" t="s">
        <v>21</v>
      </c>
      <c r="S68" s="89">
        <v>405606</v>
      </c>
      <c r="T68" s="89" t="s">
        <v>1275</v>
      </c>
      <c r="U68" s="89" t="s">
        <v>94</v>
      </c>
      <c r="V68" s="89" t="s">
        <v>25</v>
      </c>
      <c r="W68" s="89" t="s">
        <v>21</v>
      </c>
      <c r="X68" s="89" t="s">
        <v>23</v>
      </c>
      <c r="Y68" s="89" t="s">
        <v>21</v>
      </c>
      <c r="Z68" s="89" t="s">
        <v>1634</v>
      </c>
      <c r="AA68" s="89" t="s">
        <v>2598</v>
      </c>
      <c r="AB68" s="89" t="s">
        <v>3567</v>
      </c>
      <c r="AC68" t="s">
        <v>91</v>
      </c>
      <c r="AD68" s="89">
        <v>0</v>
      </c>
      <c r="AE68" s="132">
        <f>Kalkulator!$F$3</f>
        <v>45383</v>
      </c>
      <c r="AF68" s="133">
        <f>Kalkulator!$H$3</f>
        <v>45412</v>
      </c>
      <c r="AG68" s="93" t="s">
        <v>21</v>
      </c>
    </row>
    <row r="69" spans="1:33" s="89" customFormat="1">
      <c r="A69" s="89" t="s">
        <v>87</v>
      </c>
      <c r="B69" s="89" t="s">
        <v>3</v>
      </c>
      <c r="C69" s="89" t="s">
        <v>1627</v>
      </c>
      <c r="D69" s="89" t="s">
        <v>29</v>
      </c>
      <c r="E69" s="89" t="s">
        <v>30</v>
      </c>
      <c r="F69" s="90" t="s">
        <v>88</v>
      </c>
      <c r="G69" s="91" t="s">
        <v>12</v>
      </c>
      <c r="H69" s="89" t="s">
        <v>23</v>
      </c>
      <c r="I69" s="89" t="s">
        <v>22</v>
      </c>
      <c r="J69" s="89">
        <v>41400</v>
      </c>
      <c r="K69" s="89">
        <v>3</v>
      </c>
      <c r="L69" s="89" t="s">
        <v>89</v>
      </c>
      <c r="M69" s="89" t="s">
        <v>21</v>
      </c>
      <c r="N69" s="89" t="s">
        <v>1291</v>
      </c>
      <c r="O69" s="89" t="s">
        <v>23</v>
      </c>
      <c r="P69" s="89" t="s">
        <v>23</v>
      </c>
      <c r="Q69" s="89" t="s">
        <v>23</v>
      </c>
      <c r="R69" s="89" t="s">
        <v>21</v>
      </c>
      <c r="S69" s="89">
        <v>1720398</v>
      </c>
      <c r="T69" s="89" t="s">
        <v>1544</v>
      </c>
      <c r="U69" s="89" t="s">
        <v>90</v>
      </c>
      <c r="V69" s="89" t="s">
        <v>25</v>
      </c>
      <c r="W69" s="89" t="s">
        <v>21</v>
      </c>
      <c r="X69" s="89" t="s">
        <v>23</v>
      </c>
      <c r="Y69" s="89" t="s">
        <v>21</v>
      </c>
      <c r="Z69" s="89" t="s">
        <v>1635</v>
      </c>
      <c r="AA69" s="89" t="s">
        <v>2599</v>
      </c>
      <c r="AB69" s="89" t="s">
        <v>3568</v>
      </c>
      <c r="AC69" t="s">
        <v>91</v>
      </c>
      <c r="AD69" s="89">
        <v>0</v>
      </c>
      <c r="AE69" s="132">
        <f>Kalkulator!$F$3</f>
        <v>45383</v>
      </c>
      <c r="AF69" s="133">
        <f>Kalkulator!$H$3</f>
        <v>45412</v>
      </c>
      <c r="AG69" s="93" t="s">
        <v>21</v>
      </c>
    </row>
    <row r="70" spans="1:33" s="89" customFormat="1">
      <c r="A70" s="89" t="s">
        <v>149</v>
      </c>
      <c r="B70" s="89" t="s">
        <v>3</v>
      </c>
      <c r="C70" s="89" t="s">
        <v>1627</v>
      </c>
      <c r="D70" s="89" t="s">
        <v>29</v>
      </c>
      <c r="E70" s="89" t="s">
        <v>30</v>
      </c>
      <c r="F70" s="90" t="s">
        <v>150</v>
      </c>
      <c r="G70" s="91" t="s">
        <v>12</v>
      </c>
      <c r="H70" s="89" t="s">
        <v>23</v>
      </c>
      <c r="I70" s="89" t="s">
        <v>32</v>
      </c>
      <c r="J70" s="89">
        <v>41100</v>
      </c>
      <c r="K70" s="89">
        <v>15</v>
      </c>
      <c r="L70" s="89" t="s">
        <v>89</v>
      </c>
      <c r="M70" s="89" t="s">
        <v>21</v>
      </c>
      <c r="N70" s="89" t="s">
        <v>1281</v>
      </c>
      <c r="O70" s="89" t="s">
        <v>23</v>
      </c>
      <c r="P70" s="89" t="s">
        <v>23</v>
      </c>
      <c r="Q70" s="89" t="s">
        <v>23</v>
      </c>
      <c r="R70" s="89" t="s">
        <v>21</v>
      </c>
      <c r="S70" s="89">
        <v>1720398</v>
      </c>
      <c r="T70" s="89" t="s">
        <v>1545</v>
      </c>
      <c r="U70" s="89" t="s">
        <v>90</v>
      </c>
      <c r="V70" s="89" t="s">
        <v>25</v>
      </c>
      <c r="W70" s="89" t="s">
        <v>21</v>
      </c>
      <c r="X70" s="89" t="s">
        <v>23</v>
      </c>
      <c r="Y70" s="89" t="s">
        <v>21</v>
      </c>
      <c r="Z70" s="89" t="s">
        <v>1620</v>
      </c>
      <c r="AA70" s="89" t="s">
        <v>2587</v>
      </c>
      <c r="AB70" s="89" t="s">
        <v>3558</v>
      </c>
      <c r="AC70" t="s">
        <v>91</v>
      </c>
      <c r="AD70" s="89">
        <v>0</v>
      </c>
      <c r="AE70" s="132">
        <f>Kalkulator!$F$3</f>
        <v>45383</v>
      </c>
      <c r="AF70" s="133">
        <f>Kalkulator!$H$3</f>
        <v>45412</v>
      </c>
      <c r="AG70" s="93" t="s">
        <v>21</v>
      </c>
    </row>
    <row r="71" spans="1:33" s="89" customFormat="1">
      <c r="A71" s="89" t="s">
        <v>92</v>
      </c>
      <c r="B71" s="89" t="s">
        <v>3</v>
      </c>
      <c r="C71" s="89" t="s">
        <v>1627</v>
      </c>
      <c r="D71" s="89" t="s">
        <v>29</v>
      </c>
      <c r="E71" s="89" t="s">
        <v>30</v>
      </c>
      <c r="F71" s="90" t="s">
        <v>93</v>
      </c>
      <c r="G71" s="91" t="s">
        <v>12</v>
      </c>
      <c r="H71" s="89" t="s">
        <v>23</v>
      </c>
      <c r="I71" s="89" t="s">
        <v>22</v>
      </c>
      <c r="J71" s="89">
        <v>45100</v>
      </c>
      <c r="K71" s="89">
        <v>8</v>
      </c>
      <c r="L71" s="89" t="s">
        <v>89</v>
      </c>
      <c r="M71" s="89" t="s">
        <v>21</v>
      </c>
      <c r="N71" s="89" t="s">
        <v>1292</v>
      </c>
      <c r="O71" s="89" t="s">
        <v>23</v>
      </c>
      <c r="P71" s="89" t="s">
        <v>23</v>
      </c>
      <c r="Q71" s="89" t="s">
        <v>23</v>
      </c>
      <c r="R71" s="89" t="s">
        <v>21</v>
      </c>
      <c r="S71" s="89">
        <v>1720398</v>
      </c>
      <c r="T71" s="89" t="s">
        <v>1271</v>
      </c>
      <c r="U71" s="89" t="s">
        <v>94</v>
      </c>
      <c r="V71" s="89" t="s">
        <v>25</v>
      </c>
      <c r="W71" s="89" t="s">
        <v>21</v>
      </c>
      <c r="X71" s="89" t="s">
        <v>23</v>
      </c>
      <c r="Y71" s="89" t="s">
        <v>21</v>
      </c>
      <c r="Z71" s="89" t="s">
        <v>1568</v>
      </c>
      <c r="AA71" s="89" t="s">
        <v>2512</v>
      </c>
      <c r="AB71" s="89" t="s">
        <v>3517</v>
      </c>
      <c r="AC71" t="s">
        <v>91</v>
      </c>
      <c r="AD71" s="89">
        <v>0</v>
      </c>
      <c r="AE71" s="132">
        <f>Kalkulator!$F$3</f>
        <v>45383</v>
      </c>
      <c r="AF71" s="133">
        <f>Kalkulator!$H$3</f>
        <v>45412</v>
      </c>
      <c r="AG71" s="93" t="s">
        <v>21</v>
      </c>
    </row>
    <row r="72" spans="1:33" s="89" customFormat="1">
      <c r="A72" s="89" t="s">
        <v>151</v>
      </c>
      <c r="B72" s="89" t="s">
        <v>3</v>
      </c>
      <c r="C72" s="89" t="s">
        <v>1627</v>
      </c>
      <c r="D72" s="89" t="s">
        <v>64</v>
      </c>
      <c r="E72" s="89" t="s">
        <v>65</v>
      </c>
      <c r="F72" s="90" t="s">
        <v>152</v>
      </c>
      <c r="G72" s="91" t="s">
        <v>12</v>
      </c>
      <c r="H72" s="89" t="s">
        <v>23</v>
      </c>
      <c r="I72" s="89" t="s">
        <v>22</v>
      </c>
      <c r="J72" s="89">
        <v>52000</v>
      </c>
      <c r="K72" s="89">
        <v>10</v>
      </c>
      <c r="L72" s="89" t="s">
        <v>89</v>
      </c>
      <c r="M72" s="89" t="s">
        <v>21</v>
      </c>
      <c r="N72" s="89" t="s">
        <v>1297</v>
      </c>
      <c r="O72" s="89" t="s">
        <v>23</v>
      </c>
      <c r="P72" s="89" t="s">
        <v>23</v>
      </c>
      <c r="Q72" s="89" t="s">
        <v>23</v>
      </c>
      <c r="R72" s="89" t="s">
        <v>21</v>
      </c>
      <c r="S72" s="89">
        <v>632996</v>
      </c>
      <c r="T72" s="89" t="s">
        <v>1546</v>
      </c>
      <c r="U72" s="89" t="s">
        <v>94</v>
      </c>
      <c r="V72" s="89" t="s">
        <v>25</v>
      </c>
      <c r="W72" s="89" t="s">
        <v>21</v>
      </c>
      <c r="X72" s="89" t="s">
        <v>23</v>
      </c>
      <c r="Y72" s="89" t="s">
        <v>21</v>
      </c>
      <c r="Z72" s="89" t="s">
        <v>1636</v>
      </c>
      <c r="AA72" s="89" t="s">
        <v>2600</v>
      </c>
      <c r="AB72" s="89" t="s">
        <v>3569</v>
      </c>
      <c r="AC72" t="s">
        <v>91</v>
      </c>
      <c r="AD72" s="89">
        <v>0</v>
      </c>
      <c r="AE72" s="132">
        <f>Kalkulator!$F$3</f>
        <v>45383</v>
      </c>
      <c r="AF72" s="133">
        <f>Kalkulator!$H$3</f>
        <v>45412</v>
      </c>
      <c r="AG72" s="93" t="s">
        <v>21</v>
      </c>
    </row>
    <row r="73" spans="1:33" s="89" customFormat="1">
      <c r="A73" s="89" t="s">
        <v>153</v>
      </c>
      <c r="B73" s="89" t="s">
        <v>3</v>
      </c>
      <c r="C73" s="89" t="s">
        <v>1627</v>
      </c>
      <c r="D73" s="89" t="s">
        <v>58</v>
      </c>
      <c r="E73" s="89" t="s">
        <v>154</v>
      </c>
      <c r="F73" s="90" t="s">
        <v>155</v>
      </c>
      <c r="G73" s="91" t="s">
        <v>12</v>
      </c>
      <c r="H73" s="89" t="s">
        <v>23</v>
      </c>
      <c r="I73" s="89" t="s">
        <v>22</v>
      </c>
      <c r="J73" s="89">
        <v>3300</v>
      </c>
      <c r="K73" s="89">
        <v>2</v>
      </c>
      <c r="L73" s="89" t="s">
        <v>89</v>
      </c>
      <c r="M73" s="89" t="s">
        <v>21</v>
      </c>
      <c r="N73" s="89" t="s">
        <v>1303</v>
      </c>
      <c r="O73" s="89" t="s">
        <v>23</v>
      </c>
      <c r="P73" s="89" t="s">
        <v>23</v>
      </c>
      <c r="Q73" s="89" t="s">
        <v>23</v>
      </c>
      <c r="R73" s="89" t="s">
        <v>62</v>
      </c>
      <c r="S73" s="89">
        <v>186913</v>
      </c>
      <c r="T73" s="89" t="s">
        <v>1275</v>
      </c>
      <c r="U73" s="89" t="s">
        <v>94</v>
      </c>
      <c r="V73" s="89" t="s">
        <v>25</v>
      </c>
      <c r="W73" s="89" t="s">
        <v>21</v>
      </c>
      <c r="X73" s="89" t="s">
        <v>23</v>
      </c>
      <c r="Y73" s="89" t="s">
        <v>21</v>
      </c>
      <c r="Z73" s="89" t="s">
        <v>1637</v>
      </c>
      <c r="AA73" s="89" t="s">
        <v>2601</v>
      </c>
      <c r="AB73" s="89" t="s">
        <v>3570</v>
      </c>
      <c r="AC73" t="s">
        <v>91</v>
      </c>
      <c r="AD73" s="89">
        <v>0</v>
      </c>
      <c r="AE73" s="132">
        <f>Kalkulator!$F$3</f>
        <v>45383</v>
      </c>
      <c r="AF73" s="133">
        <f>Kalkulator!$H$3</f>
        <v>45412</v>
      </c>
      <c r="AG73" s="93" t="s">
        <v>21</v>
      </c>
    </row>
    <row r="74" spans="1:33" s="89" customFormat="1">
      <c r="A74" s="89" t="s">
        <v>95</v>
      </c>
      <c r="B74" s="89" t="s">
        <v>3</v>
      </c>
      <c r="C74" s="89" t="s">
        <v>1638</v>
      </c>
      <c r="D74" s="89" t="s">
        <v>58</v>
      </c>
      <c r="E74" s="89" t="s">
        <v>96</v>
      </c>
      <c r="F74" s="90" t="s">
        <v>97</v>
      </c>
      <c r="G74" s="91" t="s">
        <v>12</v>
      </c>
      <c r="H74" s="89" t="s">
        <v>23</v>
      </c>
      <c r="I74" s="89" t="s">
        <v>22</v>
      </c>
      <c r="J74" s="89">
        <v>4100</v>
      </c>
      <c r="K74" s="89">
        <v>2</v>
      </c>
      <c r="L74" s="89" t="s">
        <v>89</v>
      </c>
      <c r="M74" s="89" t="s">
        <v>21</v>
      </c>
      <c r="N74" s="89" t="s">
        <v>1293</v>
      </c>
      <c r="O74" s="89" t="s">
        <v>22</v>
      </c>
      <c r="P74" s="89" t="s">
        <v>22</v>
      </c>
      <c r="Q74" s="89" t="s">
        <v>22</v>
      </c>
      <c r="R74" s="89" t="s">
        <v>21</v>
      </c>
      <c r="S74" s="89">
        <v>175008</v>
      </c>
      <c r="T74" s="89" t="s">
        <v>1275</v>
      </c>
      <c r="U74" s="89" t="s">
        <v>94</v>
      </c>
      <c r="V74" s="89" t="s">
        <v>25</v>
      </c>
      <c r="W74" s="89" t="s">
        <v>21</v>
      </c>
      <c r="X74" s="89" t="s">
        <v>23</v>
      </c>
      <c r="Y74" s="89" t="s">
        <v>21</v>
      </c>
      <c r="Z74" s="89" t="s">
        <v>1639</v>
      </c>
      <c r="AA74" s="89" t="s">
        <v>2602</v>
      </c>
      <c r="AB74" s="89" t="s">
        <v>3571</v>
      </c>
      <c r="AC74" t="s">
        <v>91</v>
      </c>
      <c r="AD74" s="89">
        <v>0</v>
      </c>
      <c r="AE74" s="132">
        <f>Kalkulator!$F$3</f>
        <v>45383</v>
      </c>
      <c r="AF74" s="133">
        <f>Kalkulator!$H$3</f>
        <v>45412</v>
      </c>
      <c r="AG74" s="93" t="s">
        <v>21</v>
      </c>
    </row>
    <row r="75" spans="1:33" s="89" customFormat="1">
      <c r="A75" s="89" t="s">
        <v>98</v>
      </c>
      <c r="B75" s="89" t="s">
        <v>3</v>
      </c>
      <c r="C75" s="89" t="s">
        <v>1638</v>
      </c>
      <c r="D75" s="89" t="s">
        <v>18</v>
      </c>
      <c r="E75" s="89" t="s">
        <v>19</v>
      </c>
      <c r="F75" s="90" t="s">
        <v>99</v>
      </c>
      <c r="G75" s="91" t="s">
        <v>12</v>
      </c>
      <c r="H75" s="89" t="s">
        <v>23</v>
      </c>
      <c r="I75" s="89" t="s">
        <v>22</v>
      </c>
      <c r="J75" s="89">
        <v>11400</v>
      </c>
      <c r="K75" s="89">
        <v>3</v>
      </c>
      <c r="L75" s="89" t="s">
        <v>89</v>
      </c>
      <c r="M75" s="89" t="s">
        <v>21</v>
      </c>
      <c r="N75" s="89" t="s">
        <v>1294</v>
      </c>
      <c r="O75" s="89" t="s">
        <v>22</v>
      </c>
      <c r="P75" s="89" t="s">
        <v>23</v>
      </c>
      <c r="Q75" s="89" t="s">
        <v>23</v>
      </c>
      <c r="R75" s="89" t="s">
        <v>21</v>
      </c>
      <c r="S75" s="89">
        <v>356177</v>
      </c>
      <c r="T75" s="89" t="s">
        <v>1275</v>
      </c>
      <c r="U75" s="89" t="s">
        <v>94</v>
      </c>
      <c r="V75" s="89" t="s">
        <v>25</v>
      </c>
      <c r="W75" s="89" t="s">
        <v>21</v>
      </c>
      <c r="X75" s="89" t="s">
        <v>23</v>
      </c>
      <c r="Y75" s="89" t="s">
        <v>21</v>
      </c>
      <c r="Z75" s="89" t="s">
        <v>1640</v>
      </c>
      <c r="AA75" s="89" t="s">
        <v>2603</v>
      </c>
      <c r="AB75" s="89" t="s">
        <v>3572</v>
      </c>
      <c r="AC75" t="s">
        <v>91</v>
      </c>
      <c r="AD75" s="89">
        <v>0</v>
      </c>
      <c r="AE75" s="132">
        <f>Kalkulator!$F$3</f>
        <v>45383</v>
      </c>
      <c r="AF75" s="133">
        <f>Kalkulator!$H$3</f>
        <v>45412</v>
      </c>
      <c r="AG75" s="93" t="s">
        <v>21</v>
      </c>
    </row>
    <row r="76" spans="1:33" s="89" customFormat="1">
      <c r="A76" s="89" t="s">
        <v>106</v>
      </c>
      <c r="B76" s="89" t="s">
        <v>3</v>
      </c>
      <c r="C76" s="89" t="s">
        <v>1638</v>
      </c>
      <c r="D76" s="89" t="s">
        <v>58</v>
      </c>
      <c r="E76" s="89" t="s">
        <v>107</v>
      </c>
      <c r="F76" s="90" t="s">
        <v>108</v>
      </c>
      <c r="G76" s="91" t="s">
        <v>12</v>
      </c>
      <c r="H76" s="89" t="s">
        <v>23</v>
      </c>
      <c r="I76" s="89" t="s">
        <v>22</v>
      </c>
      <c r="J76" s="89">
        <v>10000</v>
      </c>
      <c r="K76" s="89">
        <v>2</v>
      </c>
      <c r="L76" s="89" t="s">
        <v>89</v>
      </c>
      <c r="M76" s="89" t="s">
        <v>21</v>
      </c>
      <c r="N76" s="89" t="s">
        <v>1281</v>
      </c>
      <c r="O76" s="89" t="s">
        <v>22</v>
      </c>
      <c r="P76" s="89" t="s">
        <v>22</v>
      </c>
      <c r="Q76" s="89" t="s">
        <v>23</v>
      </c>
      <c r="R76" s="89" t="s">
        <v>21</v>
      </c>
      <c r="S76" s="89">
        <v>234472</v>
      </c>
      <c r="T76" s="89" t="s">
        <v>1275</v>
      </c>
      <c r="U76" s="89" t="s">
        <v>94</v>
      </c>
      <c r="V76" s="89" t="s">
        <v>25</v>
      </c>
      <c r="W76" s="89" t="s">
        <v>21</v>
      </c>
      <c r="X76" s="89" t="s">
        <v>23</v>
      </c>
      <c r="Y76" s="89" t="s">
        <v>21</v>
      </c>
      <c r="Z76" s="89" t="s">
        <v>1641</v>
      </c>
      <c r="AA76" s="89" t="s">
        <v>2604</v>
      </c>
      <c r="AB76" s="89" t="s">
        <v>3573</v>
      </c>
      <c r="AC76" t="s">
        <v>91</v>
      </c>
      <c r="AD76" s="89">
        <v>0</v>
      </c>
      <c r="AE76" s="132">
        <f>Kalkulator!$F$3</f>
        <v>45383</v>
      </c>
      <c r="AF76" s="133">
        <f>Kalkulator!$H$3</f>
        <v>45412</v>
      </c>
      <c r="AG76" s="93" t="s">
        <v>21</v>
      </c>
    </row>
    <row r="77" spans="1:33" s="89" customFormat="1">
      <c r="A77" s="89" t="s">
        <v>367</v>
      </c>
      <c r="B77" s="89" t="s">
        <v>3</v>
      </c>
      <c r="C77" s="89" t="s">
        <v>1638</v>
      </c>
      <c r="D77" s="89" t="s">
        <v>123</v>
      </c>
      <c r="E77" s="89" t="s">
        <v>368</v>
      </c>
      <c r="F77" s="90" t="s">
        <v>119</v>
      </c>
      <c r="G77" s="91" t="s">
        <v>12</v>
      </c>
      <c r="H77" s="89" t="s">
        <v>23</v>
      </c>
      <c r="I77" s="89" t="s">
        <v>22</v>
      </c>
      <c r="J77" s="89">
        <v>2700</v>
      </c>
      <c r="K77" s="89">
        <v>1</v>
      </c>
      <c r="L77" s="89" t="s">
        <v>89</v>
      </c>
      <c r="M77" s="89" t="s">
        <v>21</v>
      </c>
      <c r="N77" s="89" t="s">
        <v>1351</v>
      </c>
      <c r="O77" s="89" t="s">
        <v>22</v>
      </c>
      <c r="P77" s="89" t="s">
        <v>22</v>
      </c>
      <c r="Q77" s="89" t="s">
        <v>22</v>
      </c>
      <c r="R77" s="89" t="s">
        <v>21</v>
      </c>
      <c r="S77" s="89">
        <v>126049</v>
      </c>
      <c r="T77" s="89" t="s">
        <v>1275</v>
      </c>
      <c r="U77" s="89" t="s">
        <v>94</v>
      </c>
      <c r="V77" s="89" t="s">
        <v>25</v>
      </c>
      <c r="W77" s="89" t="s">
        <v>21</v>
      </c>
      <c r="X77" s="89" t="s">
        <v>23</v>
      </c>
      <c r="Y77" s="89" t="s">
        <v>21</v>
      </c>
      <c r="Z77" s="89" t="s">
        <v>1642</v>
      </c>
      <c r="AA77" s="89" t="s">
        <v>2605</v>
      </c>
      <c r="AB77" s="89" t="s">
        <v>3574</v>
      </c>
      <c r="AC77" t="s">
        <v>91</v>
      </c>
      <c r="AD77" s="89">
        <v>0</v>
      </c>
      <c r="AE77" s="132">
        <f>Kalkulator!$F$3</f>
        <v>45383</v>
      </c>
      <c r="AF77" s="133">
        <f>Kalkulator!$H$3</f>
        <v>45412</v>
      </c>
      <c r="AG77" s="93" t="s">
        <v>21</v>
      </c>
    </row>
    <row r="78" spans="1:33" s="89" customFormat="1">
      <c r="A78" s="89" t="s">
        <v>116</v>
      </c>
      <c r="B78" s="89" t="s">
        <v>3</v>
      </c>
      <c r="C78" s="89" t="s">
        <v>1638</v>
      </c>
      <c r="D78" s="89" t="s">
        <v>117</v>
      </c>
      <c r="E78" s="89" t="s">
        <v>118</v>
      </c>
      <c r="F78" s="90" t="s">
        <v>119</v>
      </c>
      <c r="G78" s="91" t="s">
        <v>12</v>
      </c>
      <c r="H78" s="89" t="s">
        <v>23</v>
      </c>
      <c r="I78" s="89" t="s">
        <v>22</v>
      </c>
      <c r="J78" s="89">
        <v>5900</v>
      </c>
      <c r="K78" s="89">
        <v>3</v>
      </c>
      <c r="L78" s="89" t="s">
        <v>89</v>
      </c>
      <c r="M78" s="89" t="s">
        <v>21</v>
      </c>
      <c r="N78" s="89" t="s">
        <v>1295</v>
      </c>
      <c r="O78" s="89" t="s">
        <v>22</v>
      </c>
      <c r="P78" s="89" t="s">
        <v>23</v>
      </c>
      <c r="Q78" s="89" t="s">
        <v>23</v>
      </c>
      <c r="R78" s="89" t="s">
        <v>21</v>
      </c>
      <c r="S78" s="89">
        <v>348450</v>
      </c>
      <c r="T78" s="89" t="s">
        <v>1275</v>
      </c>
      <c r="U78" s="89" t="s">
        <v>94</v>
      </c>
      <c r="V78" s="89" t="s">
        <v>25</v>
      </c>
      <c r="W78" s="89" t="s">
        <v>21</v>
      </c>
      <c r="X78" s="89" t="s">
        <v>23</v>
      </c>
      <c r="Y78" s="89" t="s">
        <v>21</v>
      </c>
      <c r="Z78" s="89" t="s">
        <v>1643</v>
      </c>
      <c r="AA78" s="89" t="s">
        <v>2606</v>
      </c>
      <c r="AB78" s="89" t="s">
        <v>3575</v>
      </c>
      <c r="AC78" t="s">
        <v>91</v>
      </c>
      <c r="AD78" s="89">
        <v>0</v>
      </c>
      <c r="AE78" s="132">
        <f>Kalkulator!$F$3</f>
        <v>45383</v>
      </c>
      <c r="AF78" s="133">
        <f>Kalkulator!$H$3</f>
        <v>45412</v>
      </c>
      <c r="AG78" s="93" t="s">
        <v>21</v>
      </c>
    </row>
    <row r="79" spans="1:33" s="89" customFormat="1">
      <c r="A79" s="89" t="s">
        <v>120</v>
      </c>
      <c r="B79" s="89" t="s">
        <v>3</v>
      </c>
      <c r="C79" s="89" t="s">
        <v>1638</v>
      </c>
      <c r="D79" s="89" t="s">
        <v>49</v>
      </c>
      <c r="E79" s="89" t="s">
        <v>121</v>
      </c>
      <c r="F79" s="90" t="s">
        <v>122</v>
      </c>
      <c r="G79" s="91" t="s">
        <v>12</v>
      </c>
      <c r="H79" s="89" t="s">
        <v>23</v>
      </c>
      <c r="I79" s="89" t="s">
        <v>22</v>
      </c>
      <c r="J79" s="89">
        <v>4100</v>
      </c>
      <c r="K79" s="89">
        <v>1</v>
      </c>
      <c r="L79" s="89" t="s">
        <v>89</v>
      </c>
      <c r="M79" s="89" t="s">
        <v>21</v>
      </c>
      <c r="N79" s="89" t="s">
        <v>1296</v>
      </c>
      <c r="O79" s="89" t="s">
        <v>22</v>
      </c>
      <c r="P79" s="89" t="s">
        <v>22</v>
      </c>
      <c r="Q79" s="89" t="s">
        <v>22</v>
      </c>
      <c r="R79" s="89" t="s">
        <v>21</v>
      </c>
      <c r="S79" s="89">
        <v>38435</v>
      </c>
      <c r="T79" s="89" t="s">
        <v>1275</v>
      </c>
      <c r="U79" s="89" t="s">
        <v>94</v>
      </c>
      <c r="V79" s="89" t="s">
        <v>25</v>
      </c>
      <c r="W79" s="89" t="s">
        <v>21</v>
      </c>
      <c r="X79" s="89" t="s">
        <v>23</v>
      </c>
      <c r="Y79" s="89" t="s">
        <v>21</v>
      </c>
      <c r="Z79" s="89" t="s">
        <v>1644</v>
      </c>
      <c r="AA79" s="89" t="s">
        <v>2607</v>
      </c>
      <c r="AB79" s="89" t="s">
        <v>3576</v>
      </c>
      <c r="AC79" t="s">
        <v>91</v>
      </c>
      <c r="AD79" s="89">
        <v>0</v>
      </c>
      <c r="AE79" s="132">
        <f>Kalkulator!$F$3</f>
        <v>45383</v>
      </c>
      <c r="AF79" s="133">
        <f>Kalkulator!$H$3</f>
        <v>45412</v>
      </c>
      <c r="AG79" s="93" t="s">
        <v>21</v>
      </c>
    </row>
    <row r="80" spans="1:33" s="89" customFormat="1">
      <c r="A80" s="89" t="s">
        <v>125</v>
      </c>
      <c r="B80" s="89" t="s">
        <v>3</v>
      </c>
      <c r="C80" s="89" t="s">
        <v>1638</v>
      </c>
      <c r="D80" s="89" t="s">
        <v>126</v>
      </c>
      <c r="E80" s="89" t="s">
        <v>127</v>
      </c>
      <c r="F80" s="90" t="s">
        <v>128</v>
      </c>
      <c r="G80" s="91" t="s">
        <v>12</v>
      </c>
      <c r="H80" s="89" t="s">
        <v>23</v>
      </c>
      <c r="I80" s="89" t="s">
        <v>22</v>
      </c>
      <c r="J80" s="89">
        <v>9700</v>
      </c>
      <c r="K80" s="89">
        <v>2</v>
      </c>
      <c r="L80" s="89" t="s">
        <v>89</v>
      </c>
      <c r="M80" s="89" t="s">
        <v>21</v>
      </c>
      <c r="N80" s="89" t="s">
        <v>1297</v>
      </c>
      <c r="O80" s="89" t="s">
        <v>22</v>
      </c>
      <c r="P80" s="89" t="s">
        <v>22</v>
      </c>
      <c r="Q80" s="89" t="s">
        <v>22</v>
      </c>
      <c r="R80" s="89" t="s">
        <v>21</v>
      </c>
      <c r="S80" s="89">
        <v>125710</v>
      </c>
      <c r="T80" s="89" t="s">
        <v>1275</v>
      </c>
      <c r="U80" s="89" t="s">
        <v>94</v>
      </c>
      <c r="V80" s="89" t="s">
        <v>25</v>
      </c>
      <c r="W80" s="89" t="s">
        <v>21</v>
      </c>
      <c r="X80" s="89" t="s">
        <v>23</v>
      </c>
      <c r="Y80" s="89" t="s">
        <v>21</v>
      </c>
      <c r="Z80" s="89" t="s">
        <v>1645</v>
      </c>
      <c r="AA80" s="89" t="s">
        <v>2608</v>
      </c>
      <c r="AB80" s="89" t="s">
        <v>3577</v>
      </c>
      <c r="AC80" t="s">
        <v>91</v>
      </c>
      <c r="AD80" s="89">
        <v>0</v>
      </c>
      <c r="AE80" s="132">
        <f>Kalkulator!$F$3</f>
        <v>45383</v>
      </c>
      <c r="AF80" s="133">
        <f>Kalkulator!$H$3</f>
        <v>45412</v>
      </c>
      <c r="AG80" s="93" t="s">
        <v>21</v>
      </c>
    </row>
    <row r="81" spans="1:33" s="89" customFormat="1">
      <c r="A81" s="89" t="s">
        <v>131</v>
      </c>
      <c r="B81" s="89" t="s">
        <v>3</v>
      </c>
      <c r="C81" s="89" t="s">
        <v>1638</v>
      </c>
      <c r="D81" s="89" t="s">
        <v>132</v>
      </c>
      <c r="E81" s="89" t="s">
        <v>133</v>
      </c>
      <c r="F81" s="90" t="s">
        <v>134</v>
      </c>
      <c r="G81" s="91" t="s">
        <v>12</v>
      </c>
      <c r="H81" s="89" t="s">
        <v>23</v>
      </c>
      <c r="I81" s="89" t="s">
        <v>22</v>
      </c>
      <c r="J81" s="89">
        <v>3700</v>
      </c>
      <c r="K81" s="89">
        <v>2</v>
      </c>
      <c r="L81" s="89" t="s">
        <v>89</v>
      </c>
      <c r="M81" s="89" t="s">
        <v>21</v>
      </c>
      <c r="N81" s="89" t="s">
        <v>1030</v>
      </c>
      <c r="O81" s="89" t="s">
        <v>22</v>
      </c>
      <c r="P81" s="89" t="s">
        <v>22</v>
      </c>
      <c r="Q81" s="89" t="s">
        <v>22</v>
      </c>
      <c r="R81" s="89" t="s">
        <v>21</v>
      </c>
      <c r="S81" s="89">
        <v>66229</v>
      </c>
      <c r="T81" s="89" t="s">
        <v>1275</v>
      </c>
      <c r="U81" s="89" t="s">
        <v>94</v>
      </c>
      <c r="V81" s="89" t="s">
        <v>25</v>
      </c>
      <c r="W81" s="89" t="s">
        <v>21</v>
      </c>
      <c r="X81" s="89" t="s">
        <v>23</v>
      </c>
      <c r="Y81" s="89" t="s">
        <v>21</v>
      </c>
      <c r="Z81" s="89" t="s">
        <v>1646</v>
      </c>
      <c r="AA81" s="89" t="s">
        <v>2609</v>
      </c>
      <c r="AB81" s="89" t="s">
        <v>3578</v>
      </c>
      <c r="AC81" t="s">
        <v>91</v>
      </c>
      <c r="AD81" s="89">
        <v>0</v>
      </c>
      <c r="AE81" s="132">
        <f>Kalkulator!$F$3</f>
        <v>45383</v>
      </c>
      <c r="AF81" s="133">
        <f>Kalkulator!$H$3</f>
        <v>45412</v>
      </c>
      <c r="AG81" s="93" t="s">
        <v>21</v>
      </c>
    </row>
    <row r="82" spans="1:33" s="89" customFormat="1">
      <c r="A82" s="89" t="s">
        <v>3659</v>
      </c>
      <c r="B82" s="89" t="s">
        <v>3</v>
      </c>
      <c r="C82" s="89" t="s">
        <v>1638</v>
      </c>
      <c r="D82" s="89" t="s">
        <v>101</v>
      </c>
      <c r="E82" s="89" t="s">
        <v>346</v>
      </c>
      <c r="F82" s="90" t="s">
        <v>130</v>
      </c>
      <c r="G82" s="91" t="s">
        <v>12</v>
      </c>
      <c r="H82" s="89" t="s">
        <v>23</v>
      </c>
      <c r="I82" s="89" t="s">
        <v>396</v>
      </c>
      <c r="J82" s="89">
        <v>10200</v>
      </c>
      <c r="K82" s="89">
        <v>1</v>
      </c>
      <c r="L82" s="89" t="s">
        <v>89</v>
      </c>
      <c r="M82" s="89" t="s">
        <v>21</v>
      </c>
      <c r="N82" s="89" t="s">
        <v>346</v>
      </c>
      <c r="O82" s="89" t="s">
        <v>22</v>
      </c>
      <c r="P82" s="89" t="s">
        <v>22</v>
      </c>
      <c r="Q82" s="89" t="s">
        <v>22</v>
      </c>
      <c r="R82" s="89" t="s">
        <v>21</v>
      </c>
      <c r="S82" s="89">
        <v>48304</v>
      </c>
      <c r="T82" s="89" t="s">
        <v>1270</v>
      </c>
      <c r="U82" s="89" t="s">
        <v>94</v>
      </c>
      <c r="V82" s="89" t="s">
        <v>25</v>
      </c>
      <c r="W82" s="89" t="s">
        <v>21</v>
      </c>
      <c r="X82" s="89" t="s">
        <v>23</v>
      </c>
      <c r="Y82" s="89" t="s">
        <v>21</v>
      </c>
      <c r="Z82" s="89" t="s">
        <v>3660</v>
      </c>
      <c r="AA82" s="89" t="s">
        <v>5093</v>
      </c>
      <c r="AB82" s="89" t="s">
        <v>5094</v>
      </c>
      <c r="AC82" t="s">
        <v>91</v>
      </c>
      <c r="AD82" s="89">
        <v>0</v>
      </c>
      <c r="AE82" s="132">
        <f>Kalkulator!$F$3</f>
        <v>45383</v>
      </c>
      <c r="AF82" s="133">
        <f>Kalkulator!$H$3</f>
        <v>45412</v>
      </c>
      <c r="AG82" s="93" t="s">
        <v>21</v>
      </c>
    </row>
    <row r="83" spans="1:33" s="89" customFormat="1">
      <c r="A83" s="89" t="s">
        <v>142</v>
      </c>
      <c r="B83" s="89" t="s">
        <v>3</v>
      </c>
      <c r="C83" s="89" t="s">
        <v>1638</v>
      </c>
      <c r="D83" s="89" t="s">
        <v>54</v>
      </c>
      <c r="E83" s="89" t="s">
        <v>143</v>
      </c>
      <c r="F83" s="90" t="s">
        <v>144</v>
      </c>
      <c r="G83" s="91" t="s">
        <v>12</v>
      </c>
      <c r="H83" s="89" t="s">
        <v>23</v>
      </c>
      <c r="I83" s="89" t="s">
        <v>22</v>
      </c>
      <c r="J83" s="89">
        <v>6700</v>
      </c>
      <c r="K83" s="89">
        <v>1</v>
      </c>
      <c r="L83" s="89" t="s">
        <v>89</v>
      </c>
      <c r="M83" s="89" t="s">
        <v>21</v>
      </c>
      <c r="N83" s="89" t="s">
        <v>1301</v>
      </c>
      <c r="O83" s="89" t="s">
        <v>22</v>
      </c>
      <c r="P83" s="89" t="s">
        <v>22</v>
      </c>
      <c r="Q83" s="89" t="s">
        <v>22</v>
      </c>
      <c r="R83" s="89" t="s">
        <v>21</v>
      </c>
      <c r="S83" s="89">
        <v>113188</v>
      </c>
      <c r="T83" s="89" t="s">
        <v>1275</v>
      </c>
      <c r="U83" s="89" t="s">
        <v>94</v>
      </c>
      <c r="V83" s="89" t="s">
        <v>25</v>
      </c>
      <c r="W83" s="89" t="s">
        <v>21</v>
      </c>
      <c r="X83" s="89" t="s">
        <v>23</v>
      </c>
      <c r="Y83" s="89" t="s">
        <v>21</v>
      </c>
      <c r="Z83" s="89" t="s">
        <v>1647</v>
      </c>
      <c r="AA83" s="89" t="s">
        <v>2610</v>
      </c>
      <c r="AB83" s="89" t="s">
        <v>3579</v>
      </c>
      <c r="AC83" t="s">
        <v>91</v>
      </c>
      <c r="AD83" s="89">
        <v>0</v>
      </c>
      <c r="AE83" s="132">
        <f>Kalkulator!$F$3</f>
        <v>45383</v>
      </c>
      <c r="AF83" s="133">
        <f>Kalkulator!$H$3</f>
        <v>45412</v>
      </c>
      <c r="AG83" s="93" t="s">
        <v>21</v>
      </c>
    </row>
    <row r="84" spans="1:33" s="89" customFormat="1">
      <c r="A84" s="89" t="s">
        <v>145</v>
      </c>
      <c r="B84" s="89" t="s">
        <v>3</v>
      </c>
      <c r="C84" s="89" t="s">
        <v>1638</v>
      </c>
      <c r="D84" s="89" t="s">
        <v>18</v>
      </c>
      <c r="E84" s="89" t="s">
        <v>146</v>
      </c>
      <c r="F84" s="90" t="s">
        <v>147</v>
      </c>
      <c r="G84" s="91" t="s">
        <v>12</v>
      </c>
      <c r="H84" s="89" t="s">
        <v>23</v>
      </c>
      <c r="I84" s="89" t="s">
        <v>22</v>
      </c>
      <c r="J84" s="89">
        <v>5300</v>
      </c>
      <c r="K84" s="89">
        <v>4</v>
      </c>
      <c r="L84" s="89" t="s">
        <v>89</v>
      </c>
      <c r="M84" s="89" t="s">
        <v>21</v>
      </c>
      <c r="N84" s="89" t="s">
        <v>1302</v>
      </c>
      <c r="O84" s="89" t="s">
        <v>22</v>
      </c>
      <c r="P84" s="89" t="s">
        <v>22</v>
      </c>
      <c r="Q84" s="89" t="s">
        <v>22</v>
      </c>
      <c r="R84" s="89" t="s">
        <v>21</v>
      </c>
      <c r="S84" s="89">
        <v>205312</v>
      </c>
      <c r="T84" s="89" t="s">
        <v>1275</v>
      </c>
      <c r="U84" s="89" t="s">
        <v>148</v>
      </c>
      <c r="V84" s="89" t="s">
        <v>25</v>
      </c>
      <c r="W84" s="89" t="s">
        <v>21</v>
      </c>
      <c r="X84" s="89" t="s">
        <v>23</v>
      </c>
      <c r="Y84" s="89" t="s">
        <v>21</v>
      </c>
      <c r="Z84" s="89" t="s">
        <v>1648</v>
      </c>
      <c r="AA84" s="89" t="s">
        <v>2611</v>
      </c>
      <c r="AB84" s="89" t="s">
        <v>3580</v>
      </c>
      <c r="AC84" t="s">
        <v>91</v>
      </c>
      <c r="AD84" s="89">
        <v>0</v>
      </c>
      <c r="AE84" s="132">
        <f>Kalkulator!$F$3</f>
        <v>45383</v>
      </c>
      <c r="AF84" s="133">
        <f>Kalkulator!$H$3</f>
        <v>45412</v>
      </c>
      <c r="AG84" s="93" t="s">
        <v>21</v>
      </c>
    </row>
    <row r="85" spans="1:33" s="89" customFormat="1">
      <c r="A85" s="89" t="s">
        <v>156</v>
      </c>
      <c r="B85" s="89" t="s">
        <v>3</v>
      </c>
      <c r="C85" s="89" t="s">
        <v>1638</v>
      </c>
      <c r="D85" s="89" t="s">
        <v>58</v>
      </c>
      <c r="E85" s="89" t="s">
        <v>157</v>
      </c>
      <c r="F85" s="90" t="s">
        <v>158</v>
      </c>
      <c r="G85" s="91" t="s">
        <v>12</v>
      </c>
      <c r="H85" s="89" t="s">
        <v>23</v>
      </c>
      <c r="I85" s="89" t="s">
        <v>22</v>
      </c>
      <c r="J85" s="89">
        <v>4200</v>
      </c>
      <c r="K85" s="89">
        <v>2</v>
      </c>
      <c r="L85" s="89" t="s">
        <v>89</v>
      </c>
      <c r="M85" s="89" t="s">
        <v>21</v>
      </c>
      <c r="N85" s="89" t="s">
        <v>157</v>
      </c>
      <c r="O85" s="89" t="s">
        <v>22</v>
      </c>
      <c r="P85" s="89" t="s">
        <v>22</v>
      </c>
      <c r="Q85" s="89" t="s">
        <v>22</v>
      </c>
      <c r="R85" s="89" t="s">
        <v>21</v>
      </c>
      <c r="S85" s="89">
        <v>51695</v>
      </c>
      <c r="T85" s="89" t="s">
        <v>1275</v>
      </c>
      <c r="U85" s="89" t="s">
        <v>94</v>
      </c>
      <c r="V85" s="89" t="s">
        <v>25</v>
      </c>
      <c r="W85" s="89" t="s">
        <v>21</v>
      </c>
      <c r="X85" s="89" t="s">
        <v>23</v>
      </c>
      <c r="Y85" s="89" t="s">
        <v>21</v>
      </c>
      <c r="Z85" s="89" t="s">
        <v>1649</v>
      </c>
      <c r="AA85" s="89" t="s">
        <v>2612</v>
      </c>
      <c r="AB85" s="89" t="s">
        <v>3581</v>
      </c>
      <c r="AC85" t="s">
        <v>91</v>
      </c>
      <c r="AD85" s="89">
        <v>0</v>
      </c>
      <c r="AE85" s="132">
        <f>Kalkulator!$F$3</f>
        <v>45383</v>
      </c>
      <c r="AF85" s="133">
        <f>Kalkulator!$H$3</f>
        <v>45412</v>
      </c>
      <c r="AG85" s="93" t="s">
        <v>21</v>
      </c>
    </row>
    <row r="86" spans="1:33" s="89" customFormat="1">
      <c r="A86" s="89" t="s">
        <v>422</v>
      </c>
      <c r="B86" s="89" t="s">
        <v>3</v>
      </c>
      <c r="C86" s="89" t="s">
        <v>1650</v>
      </c>
      <c r="D86" s="89" t="s">
        <v>49</v>
      </c>
      <c r="E86" s="89" t="s">
        <v>50</v>
      </c>
      <c r="F86" s="90" t="s">
        <v>423</v>
      </c>
      <c r="G86" s="91" t="s">
        <v>12</v>
      </c>
      <c r="H86" s="89" t="s">
        <v>23</v>
      </c>
      <c r="I86" s="89" t="s">
        <v>22</v>
      </c>
      <c r="J86" s="89">
        <v>567</v>
      </c>
      <c r="K86" s="89">
        <v>1</v>
      </c>
      <c r="L86" s="89" t="s">
        <v>1651</v>
      </c>
      <c r="M86" s="89" t="s">
        <v>21</v>
      </c>
      <c r="N86" s="89" t="s">
        <v>1357</v>
      </c>
      <c r="O86" s="89" t="s">
        <v>23</v>
      </c>
      <c r="P86" s="89" t="s">
        <v>23</v>
      </c>
      <c r="Q86" s="89" t="s">
        <v>23</v>
      </c>
      <c r="R86" s="89" t="s">
        <v>52</v>
      </c>
      <c r="S86" s="89">
        <v>456967</v>
      </c>
      <c r="T86" s="89" t="s">
        <v>2204</v>
      </c>
      <c r="U86" s="89" t="s">
        <v>24</v>
      </c>
      <c r="V86" s="89" t="s">
        <v>25</v>
      </c>
      <c r="W86" s="89" t="s">
        <v>21</v>
      </c>
      <c r="X86" s="89" t="s">
        <v>23</v>
      </c>
      <c r="Y86" s="89" t="s">
        <v>3661</v>
      </c>
      <c r="Z86" s="89" t="s">
        <v>1652</v>
      </c>
      <c r="AA86" s="89" t="s">
        <v>2614</v>
      </c>
      <c r="AB86" s="89" t="s">
        <v>3582</v>
      </c>
      <c r="AC86" t="s">
        <v>91</v>
      </c>
      <c r="AD86" s="89">
        <v>0</v>
      </c>
      <c r="AE86" s="132">
        <f>Kalkulator!$F$3</f>
        <v>45383</v>
      </c>
      <c r="AF86" s="133">
        <f>Kalkulator!$H$3</f>
        <v>45412</v>
      </c>
      <c r="AG86" s="93" t="s">
        <v>21</v>
      </c>
    </row>
    <row r="87" spans="1:33" s="89" customFormat="1">
      <c r="A87" s="89" t="s">
        <v>607</v>
      </c>
      <c r="B87" s="89" t="s">
        <v>3</v>
      </c>
      <c r="C87" s="89" t="s">
        <v>1650</v>
      </c>
      <c r="D87" s="89" t="s">
        <v>49</v>
      </c>
      <c r="E87" s="89" t="s">
        <v>50</v>
      </c>
      <c r="F87" s="90" t="s">
        <v>423</v>
      </c>
      <c r="G87" s="91" t="s">
        <v>12</v>
      </c>
      <c r="H87" s="89" t="s">
        <v>23</v>
      </c>
      <c r="I87" s="89" t="s">
        <v>22</v>
      </c>
      <c r="J87" s="89">
        <v>567</v>
      </c>
      <c r="K87" s="89">
        <v>1</v>
      </c>
      <c r="L87" s="89" t="s">
        <v>1651</v>
      </c>
      <c r="M87" s="89" t="s">
        <v>21</v>
      </c>
      <c r="N87" s="89" t="s">
        <v>1357</v>
      </c>
      <c r="O87" s="89" t="s">
        <v>23</v>
      </c>
      <c r="P87" s="89" t="s">
        <v>23</v>
      </c>
      <c r="Q87" s="89" t="s">
        <v>23</v>
      </c>
      <c r="R87" s="89" t="s">
        <v>52</v>
      </c>
      <c r="S87" s="89">
        <v>456967</v>
      </c>
      <c r="T87" s="89" t="s">
        <v>2205</v>
      </c>
      <c r="U87" s="89" t="s">
        <v>24</v>
      </c>
      <c r="V87" s="89" t="s">
        <v>25</v>
      </c>
      <c r="W87" s="89" t="s">
        <v>21</v>
      </c>
      <c r="X87" s="89" t="s">
        <v>23</v>
      </c>
      <c r="Y87" s="89" t="s">
        <v>3662</v>
      </c>
      <c r="Z87" s="89" t="s">
        <v>1652</v>
      </c>
      <c r="AA87" s="89" t="s">
        <v>2614</v>
      </c>
      <c r="AB87" s="89" t="s">
        <v>3582</v>
      </c>
      <c r="AC87" t="s">
        <v>91</v>
      </c>
      <c r="AD87" s="89">
        <v>0</v>
      </c>
      <c r="AE87" s="132">
        <f>Kalkulator!$F$3</f>
        <v>45383</v>
      </c>
      <c r="AF87" s="133">
        <f>Kalkulator!$H$3</f>
        <v>45412</v>
      </c>
      <c r="AG87" s="93" t="s">
        <v>21</v>
      </c>
    </row>
    <row r="88" spans="1:33" s="89" customFormat="1">
      <c r="A88" s="89" t="s">
        <v>215</v>
      </c>
      <c r="B88" s="89" t="s">
        <v>3</v>
      </c>
      <c r="C88" s="89" t="s">
        <v>1650</v>
      </c>
      <c r="D88" s="89" t="s">
        <v>54</v>
      </c>
      <c r="E88" s="89" t="s">
        <v>55</v>
      </c>
      <c r="F88" s="90" t="s">
        <v>216</v>
      </c>
      <c r="G88" s="91" t="s">
        <v>12</v>
      </c>
      <c r="H88" s="89" t="s">
        <v>23</v>
      </c>
      <c r="I88" s="89" t="s">
        <v>22</v>
      </c>
      <c r="J88" s="89">
        <v>567</v>
      </c>
      <c r="K88" s="89">
        <v>1</v>
      </c>
      <c r="L88" s="89" t="s">
        <v>1651</v>
      </c>
      <c r="M88" s="89" t="s">
        <v>21</v>
      </c>
      <c r="N88" s="89" t="s">
        <v>1381</v>
      </c>
      <c r="O88" s="89" t="s">
        <v>23</v>
      </c>
      <c r="P88" s="89" t="s">
        <v>23</v>
      </c>
      <c r="Q88" s="89" t="s">
        <v>23</v>
      </c>
      <c r="R88" s="89" t="s">
        <v>21</v>
      </c>
      <c r="S88" s="89">
        <v>756183</v>
      </c>
      <c r="T88" s="89" t="s">
        <v>2205</v>
      </c>
      <c r="U88" s="89" t="s">
        <v>24</v>
      </c>
      <c r="V88" s="89" t="s">
        <v>25</v>
      </c>
      <c r="W88" s="89" t="s">
        <v>21</v>
      </c>
      <c r="X88" s="89" t="s">
        <v>23</v>
      </c>
      <c r="Y88" s="89" t="s">
        <v>3663</v>
      </c>
      <c r="Z88" s="89" t="s">
        <v>1653</v>
      </c>
      <c r="AA88" s="89" t="s">
        <v>2616</v>
      </c>
      <c r="AB88" s="89" t="s">
        <v>3583</v>
      </c>
      <c r="AC88" t="s">
        <v>91</v>
      </c>
      <c r="AD88" s="89">
        <v>0</v>
      </c>
      <c r="AE88" s="132">
        <f>Kalkulator!$F$3</f>
        <v>45383</v>
      </c>
      <c r="AF88" s="133">
        <f>Kalkulator!$H$3</f>
        <v>45412</v>
      </c>
      <c r="AG88" s="93" t="s">
        <v>21</v>
      </c>
    </row>
    <row r="89" spans="1:33" s="89" customFormat="1">
      <c r="A89" s="89" t="s">
        <v>1236</v>
      </c>
      <c r="B89" s="89" t="s">
        <v>3</v>
      </c>
      <c r="C89" s="89" t="s">
        <v>1650</v>
      </c>
      <c r="D89" s="89" t="s">
        <v>54</v>
      </c>
      <c r="E89" s="89" t="s">
        <v>55</v>
      </c>
      <c r="F89" s="90" t="s">
        <v>216</v>
      </c>
      <c r="G89" s="91" t="s">
        <v>12</v>
      </c>
      <c r="H89" s="89" t="s">
        <v>23</v>
      </c>
      <c r="I89" s="89" t="s">
        <v>22</v>
      </c>
      <c r="J89" s="89">
        <v>567</v>
      </c>
      <c r="K89" s="89">
        <v>1</v>
      </c>
      <c r="L89" s="89" t="s">
        <v>1651</v>
      </c>
      <c r="M89" s="89" t="s">
        <v>21</v>
      </c>
      <c r="N89" s="89" t="s">
        <v>1381</v>
      </c>
      <c r="O89" s="89" t="s">
        <v>23</v>
      </c>
      <c r="P89" s="89" t="s">
        <v>23</v>
      </c>
      <c r="Q89" s="89" t="s">
        <v>23</v>
      </c>
      <c r="R89" s="89" t="s">
        <v>21</v>
      </c>
      <c r="S89" s="89">
        <v>756183</v>
      </c>
      <c r="T89" s="89" t="s">
        <v>2204</v>
      </c>
      <c r="U89" s="89" t="s">
        <v>24</v>
      </c>
      <c r="V89" s="89" t="s">
        <v>25</v>
      </c>
      <c r="W89" s="89" t="s">
        <v>21</v>
      </c>
      <c r="X89" s="89" t="s">
        <v>23</v>
      </c>
      <c r="Y89" s="89" t="s">
        <v>3664</v>
      </c>
      <c r="Z89" s="89" t="s">
        <v>1653</v>
      </c>
      <c r="AA89" s="89" t="s">
        <v>2616</v>
      </c>
      <c r="AB89" s="89" t="s">
        <v>3583</v>
      </c>
      <c r="AC89" t="s">
        <v>91</v>
      </c>
      <c r="AD89" s="89">
        <v>0</v>
      </c>
      <c r="AE89" s="132">
        <f>Kalkulator!$F$3</f>
        <v>45383</v>
      </c>
      <c r="AF89" s="133">
        <f>Kalkulator!$H$3</f>
        <v>45412</v>
      </c>
      <c r="AG89" s="93" t="s">
        <v>21</v>
      </c>
    </row>
    <row r="90" spans="1:33" s="89" customFormat="1">
      <c r="A90" s="89" t="s">
        <v>778</v>
      </c>
      <c r="B90" s="89" t="s">
        <v>3</v>
      </c>
      <c r="C90" s="89" t="s">
        <v>1650</v>
      </c>
      <c r="D90" s="89" t="s">
        <v>44</v>
      </c>
      <c r="E90" s="89" t="s">
        <v>45</v>
      </c>
      <c r="F90" s="90" t="s">
        <v>597</v>
      </c>
      <c r="G90" s="91" t="s">
        <v>12</v>
      </c>
      <c r="H90" s="89" t="s">
        <v>23</v>
      </c>
      <c r="I90" s="89" t="s">
        <v>22</v>
      </c>
      <c r="J90" s="89">
        <v>567</v>
      </c>
      <c r="K90" s="89">
        <v>1</v>
      </c>
      <c r="L90" s="89" t="s">
        <v>1651</v>
      </c>
      <c r="M90" s="89" t="s">
        <v>21</v>
      </c>
      <c r="N90" s="89" t="s">
        <v>1298</v>
      </c>
      <c r="O90" s="89" t="s">
        <v>23</v>
      </c>
      <c r="P90" s="89" t="s">
        <v>23</v>
      </c>
      <c r="Q90" s="89" t="s">
        <v>23</v>
      </c>
      <c r="R90" s="89" t="s">
        <v>21</v>
      </c>
      <c r="S90" s="89">
        <v>551627</v>
      </c>
      <c r="T90" s="89" t="s">
        <v>2206</v>
      </c>
      <c r="U90" s="89" t="s">
        <v>94</v>
      </c>
      <c r="V90" s="89" t="s">
        <v>25</v>
      </c>
      <c r="W90" s="89" t="s">
        <v>21</v>
      </c>
      <c r="X90" s="89" t="s">
        <v>23</v>
      </c>
      <c r="Y90" s="89" t="s">
        <v>3665</v>
      </c>
      <c r="Z90" s="89" t="s">
        <v>1654</v>
      </c>
      <c r="AA90" s="89" t="s">
        <v>2618</v>
      </c>
      <c r="AB90" s="89" t="s">
        <v>3584</v>
      </c>
      <c r="AC90" t="s">
        <v>91</v>
      </c>
      <c r="AD90" s="89">
        <v>0</v>
      </c>
      <c r="AE90" s="132">
        <f>Kalkulator!$F$3</f>
        <v>45383</v>
      </c>
      <c r="AF90" s="133">
        <f>Kalkulator!$H$3</f>
        <v>45412</v>
      </c>
      <c r="AG90" s="93" t="s">
        <v>21</v>
      </c>
    </row>
    <row r="91" spans="1:33" s="89" customFormat="1">
      <c r="A91" s="89" t="s">
        <v>1217</v>
      </c>
      <c r="B91" s="89" t="s">
        <v>3</v>
      </c>
      <c r="C91" s="89" t="s">
        <v>1650</v>
      </c>
      <c r="D91" s="89" t="s">
        <v>44</v>
      </c>
      <c r="E91" s="89" t="s">
        <v>45</v>
      </c>
      <c r="F91" s="90" t="s">
        <v>597</v>
      </c>
      <c r="G91" s="91" t="s">
        <v>12</v>
      </c>
      <c r="H91" s="89" t="s">
        <v>23</v>
      </c>
      <c r="I91" s="89" t="s">
        <v>22</v>
      </c>
      <c r="J91" s="89">
        <v>567</v>
      </c>
      <c r="K91" s="89">
        <v>1</v>
      </c>
      <c r="L91" s="89" t="s">
        <v>1651</v>
      </c>
      <c r="M91" s="89" t="s">
        <v>21</v>
      </c>
      <c r="N91" s="89" t="s">
        <v>1298</v>
      </c>
      <c r="O91" s="89" t="s">
        <v>23</v>
      </c>
      <c r="P91" s="89" t="s">
        <v>23</v>
      </c>
      <c r="Q91" s="89" t="s">
        <v>23</v>
      </c>
      <c r="R91" s="89" t="s">
        <v>21</v>
      </c>
      <c r="S91" s="89">
        <v>551627</v>
      </c>
      <c r="T91" s="89" t="s">
        <v>2207</v>
      </c>
      <c r="U91" s="89" t="s">
        <v>371</v>
      </c>
      <c r="V91" s="89" t="s">
        <v>25</v>
      </c>
      <c r="W91" s="89" t="s">
        <v>21</v>
      </c>
      <c r="X91" s="89" t="s">
        <v>23</v>
      </c>
      <c r="Y91" s="89" t="s">
        <v>3666</v>
      </c>
      <c r="Z91" s="89" t="s">
        <v>1654</v>
      </c>
      <c r="AA91" s="89" t="s">
        <v>2618</v>
      </c>
      <c r="AB91" s="89" t="s">
        <v>3584</v>
      </c>
      <c r="AC91" t="s">
        <v>91</v>
      </c>
      <c r="AD91" s="89">
        <v>0</v>
      </c>
      <c r="AE91" s="132">
        <f>Kalkulator!$F$3</f>
        <v>45383</v>
      </c>
      <c r="AF91" s="133">
        <f>Kalkulator!$H$3</f>
        <v>45412</v>
      </c>
      <c r="AG91" s="93" t="s">
        <v>21</v>
      </c>
    </row>
    <row r="92" spans="1:33" s="89" customFormat="1">
      <c r="A92" s="89" t="s">
        <v>1237</v>
      </c>
      <c r="B92" s="89" t="s">
        <v>3</v>
      </c>
      <c r="C92" s="89" t="s">
        <v>1650</v>
      </c>
      <c r="D92" s="89" t="s">
        <v>44</v>
      </c>
      <c r="E92" s="89" t="s">
        <v>45</v>
      </c>
      <c r="F92" s="90" t="s">
        <v>597</v>
      </c>
      <c r="G92" s="91" t="s">
        <v>12</v>
      </c>
      <c r="H92" s="89" t="s">
        <v>23</v>
      </c>
      <c r="I92" s="89" t="s">
        <v>22</v>
      </c>
      <c r="J92" s="89">
        <v>567</v>
      </c>
      <c r="K92" s="89">
        <v>1</v>
      </c>
      <c r="L92" s="89" t="s">
        <v>1651</v>
      </c>
      <c r="M92" s="89" t="s">
        <v>21</v>
      </c>
      <c r="N92" s="89" t="s">
        <v>1298</v>
      </c>
      <c r="O92" s="89" t="s">
        <v>23</v>
      </c>
      <c r="P92" s="89" t="s">
        <v>23</v>
      </c>
      <c r="Q92" s="89" t="s">
        <v>23</v>
      </c>
      <c r="R92" s="89" t="s">
        <v>21</v>
      </c>
      <c r="S92" s="89">
        <v>551627</v>
      </c>
      <c r="T92" s="89" t="s">
        <v>2206</v>
      </c>
      <c r="U92" s="89" t="s">
        <v>148</v>
      </c>
      <c r="V92" s="89" t="s">
        <v>25</v>
      </c>
      <c r="W92" s="89" t="s">
        <v>21</v>
      </c>
      <c r="X92" s="89" t="s">
        <v>23</v>
      </c>
      <c r="Y92" s="89" t="s">
        <v>3667</v>
      </c>
      <c r="Z92" s="89" t="s">
        <v>1654</v>
      </c>
      <c r="AA92" s="89" t="s">
        <v>2618</v>
      </c>
      <c r="AB92" s="89" t="s">
        <v>3584</v>
      </c>
      <c r="AC92" t="s">
        <v>91</v>
      </c>
      <c r="AD92" s="89">
        <v>0</v>
      </c>
      <c r="AE92" s="132">
        <f>Kalkulator!$F$3</f>
        <v>45383</v>
      </c>
      <c r="AF92" s="133">
        <f>Kalkulator!$H$3</f>
        <v>45412</v>
      </c>
      <c r="AG92" s="93" t="s">
        <v>21</v>
      </c>
    </row>
    <row r="93" spans="1:33" s="89" customFormat="1">
      <c r="A93" s="89" t="s">
        <v>596</v>
      </c>
      <c r="B93" s="89" t="s">
        <v>3</v>
      </c>
      <c r="C93" s="89" t="s">
        <v>1650</v>
      </c>
      <c r="D93" s="89" t="s">
        <v>44</v>
      </c>
      <c r="E93" s="89" t="s">
        <v>45</v>
      </c>
      <c r="F93" s="90" t="s">
        <v>597</v>
      </c>
      <c r="G93" s="91" t="s">
        <v>12</v>
      </c>
      <c r="H93" s="89" t="s">
        <v>23</v>
      </c>
      <c r="I93" s="89" t="s">
        <v>22</v>
      </c>
      <c r="J93" s="89">
        <v>567</v>
      </c>
      <c r="K93" s="89">
        <v>1</v>
      </c>
      <c r="L93" s="89" t="s">
        <v>1651</v>
      </c>
      <c r="M93" s="89" t="s">
        <v>21</v>
      </c>
      <c r="N93" s="89" t="s">
        <v>1298</v>
      </c>
      <c r="O93" s="89" t="s">
        <v>23</v>
      </c>
      <c r="P93" s="89" t="s">
        <v>23</v>
      </c>
      <c r="Q93" s="89" t="s">
        <v>23</v>
      </c>
      <c r="R93" s="89" t="s">
        <v>21</v>
      </c>
      <c r="S93" s="89">
        <v>551627</v>
      </c>
      <c r="T93" s="89" t="s">
        <v>2207</v>
      </c>
      <c r="U93" s="89" t="s">
        <v>24</v>
      </c>
      <c r="V93" s="89" t="s">
        <v>25</v>
      </c>
      <c r="W93" s="89" t="s">
        <v>21</v>
      </c>
      <c r="X93" s="89" t="s">
        <v>23</v>
      </c>
      <c r="Y93" s="89" t="s">
        <v>3668</v>
      </c>
      <c r="Z93" s="89" t="s">
        <v>1654</v>
      </c>
      <c r="AA93" s="89" t="s">
        <v>2618</v>
      </c>
      <c r="AB93" s="89" t="s">
        <v>3584</v>
      </c>
      <c r="AC93" t="s">
        <v>91</v>
      </c>
      <c r="AD93" s="89">
        <v>0</v>
      </c>
      <c r="AE93" s="132">
        <f>Kalkulator!$F$3</f>
        <v>45383</v>
      </c>
      <c r="AF93" s="133">
        <f>Kalkulator!$H$3</f>
        <v>45412</v>
      </c>
      <c r="AG93" s="93" t="s">
        <v>21</v>
      </c>
    </row>
    <row r="94" spans="1:33" s="89" customFormat="1">
      <c r="A94" s="89" t="s">
        <v>227</v>
      </c>
      <c r="B94" s="89" t="s">
        <v>3</v>
      </c>
      <c r="C94" s="89" t="s">
        <v>1650</v>
      </c>
      <c r="D94" s="89" t="s">
        <v>77</v>
      </c>
      <c r="E94" s="89" t="s">
        <v>78</v>
      </c>
      <c r="F94" s="90" t="s">
        <v>228</v>
      </c>
      <c r="G94" s="91" t="s">
        <v>12</v>
      </c>
      <c r="H94" s="89" t="s">
        <v>23</v>
      </c>
      <c r="I94" s="89" t="s">
        <v>22</v>
      </c>
      <c r="J94" s="89">
        <v>567</v>
      </c>
      <c r="K94" s="89">
        <v>1</v>
      </c>
      <c r="L94" s="89" t="s">
        <v>1651</v>
      </c>
      <c r="M94" s="89" t="s">
        <v>21</v>
      </c>
      <c r="N94" s="89" t="s">
        <v>1323</v>
      </c>
      <c r="O94" s="89" t="s">
        <v>23</v>
      </c>
      <c r="P94" s="89" t="s">
        <v>23</v>
      </c>
      <c r="Q94" s="89" t="s">
        <v>23</v>
      </c>
      <c r="R94" s="89" t="s">
        <v>21</v>
      </c>
      <c r="S94" s="89">
        <v>405606</v>
      </c>
      <c r="T94" s="89" t="s">
        <v>2206</v>
      </c>
      <c r="U94" s="89" t="s">
        <v>148</v>
      </c>
      <c r="V94" s="89" t="s">
        <v>25</v>
      </c>
      <c r="W94" s="89" t="s">
        <v>21</v>
      </c>
      <c r="X94" s="89" t="s">
        <v>23</v>
      </c>
      <c r="Y94" s="89" t="s">
        <v>3669</v>
      </c>
      <c r="Z94" s="89" t="s">
        <v>1655</v>
      </c>
      <c r="AA94" s="89" t="s">
        <v>2620</v>
      </c>
      <c r="AB94" s="89" t="s">
        <v>3585</v>
      </c>
      <c r="AC94" t="s">
        <v>91</v>
      </c>
      <c r="AD94" s="89">
        <v>0</v>
      </c>
      <c r="AE94" s="132">
        <f>Kalkulator!$F$3</f>
        <v>45383</v>
      </c>
      <c r="AF94" s="133">
        <f>Kalkulator!$H$3</f>
        <v>45412</v>
      </c>
      <c r="AG94" s="93" t="s">
        <v>21</v>
      </c>
    </row>
    <row r="95" spans="1:33" s="89" customFormat="1">
      <c r="A95" s="89" t="s">
        <v>370</v>
      </c>
      <c r="B95" s="89" t="s">
        <v>3</v>
      </c>
      <c r="C95" s="89" t="s">
        <v>1650</v>
      </c>
      <c r="D95" s="89" t="s">
        <v>77</v>
      </c>
      <c r="E95" s="89" t="s">
        <v>78</v>
      </c>
      <c r="F95" s="90" t="s">
        <v>228</v>
      </c>
      <c r="G95" s="91" t="s">
        <v>12</v>
      </c>
      <c r="H95" s="89" t="s">
        <v>23</v>
      </c>
      <c r="I95" s="89" t="s">
        <v>22</v>
      </c>
      <c r="J95" s="89">
        <v>567</v>
      </c>
      <c r="K95" s="89">
        <v>1</v>
      </c>
      <c r="L95" s="89" t="s">
        <v>1651</v>
      </c>
      <c r="M95" s="89" t="s">
        <v>21</v>
      </c>
      <c r="N95" s="89" t="s">
        <v>1323</v>
      </c>
      <c r="O95" s="89" t="s">
        <v>23</v>
      </c>
      <c r="P95" s="89" t="s">
        <v>23</v>
      </c>
      <c r="Q95" s="89" t="s">
        <v>23</v>
      </c>
      <c r="R95" s="89" t="s">
        <v>21</v>
      </c>
      <c r="S95" s="89">
        <v>405606</v>
      </c>
      <c r="T95" s="89" t="s">
        <v>2207</v>
      </c>
      <c r="U95" s="89" t="s">
        <v>371</v>
      </c>
      <c r="V95" s="89" t="s">
        <v>25</v>
      </c>
      <c r="W95" s="89" t="s">
        <v>21</v>
      </c>
      <c r="X95" s="89" t="s">
        <v>23</v>
      </c>
      <c r="Y95" s="89" t="s">
        <v>3670</v>
      </c>
      <c r="Z95" s="89" t="s">
        <v>1655</v>
      </c>
      <c r="AA95" s="89" t="s">
        <v>2620</v>
      </c>
      <c r="AB95" s="89" t="s">
        <v>3585</v>
      </c>
      <c r="AC95" t="s">
        <v>91</v>
      </c>
      <c r="AD95" s="89">
        <v>0</v>
      </c>
      <c r="AE95" s="132">
        <f>Kalkulator!$F$3</f>
        <v>45383</v>
      </c>
      <c r="AF95" s="133">
        <f>Kalkulator!$H$3</f>
        <v>45412</v>
      </c>
      <c r="AG95" s="93" t="s">
        <v>21</v>
      </c>
    </row>
    <row r="96" spans="1:33" s="89" customFormat="1">
      <c r="A96" s="89" t="s">
        <v>424</v>
      </c>
      <c r="B96" s="89" t="s">
        <v>3</v>
      </c>
      <c r="C96" s="89" t="s">
        <v>1650</v>
      </c>
      <c r="D96" s="89" t="s">
        <v>64</v>
      </c>
      <c r="E96" s="89" t="s">
        <v>65</v>
      </c>
      <c r="F96" s="90" t="s">
        <v>425</v>
      </c>
      <c r="G96" s="91" t="s">
        <v>12</v>
      </c>
      <c r="H96" s="89" t="s">
        <v>23</v>
      </c>
      <c r="I96" s="89" t="s">
        <v>22</v>
      </c>
      <c r="J96" s="89">
        <v>567</v>
      </c>
      <c r="K96" s="89">
        <v>1</v>
      </c>
      <c r="L96" s="89" t="s">
        <v>1651</v>
      </c>
      <c r="M96" s="89" t="s">
        <v>21</v>
      </c>
      <c r="N96" s="89" t="s">
        <v>1287</v>
      </c>
      <c r="O96" s="89" t="s">
        <v>23</v>
      </c>
      <c r="P96" s="89" t="s">
        <v>23</v>
      </c>
      <c r="Q96" s="89" t="s">
        <v>23</v>
      </c>
      <c r="R96" s="89" t="s">
        <v>21</v>
      </c>
      <c r="S96" s="89">
        <v>632996</v>
      </c>
      <c r="T96" s="89" t="s">
        <v>2205</v>
      </c>
      <c r="U96" s="89" t="s">
        <v>148</v>
      </c>
      <c r="V96" s="89" t="s">
        <v>25</v>
      </c>
      <c r="W96" s="89" t="s">
        <v>21</v>
      </c>
      <c r="X96" s="89" t="s">
        <v>23</v>
      </c>
      <c r="Y96" s="89" t="s">
        <v>3671</v>
      </c>
      <c r="Z96" s="89" t="s">
        <v>1656</v>
      </c>
      <c r="AA96" s="89" t="s">
        <v>2622</v>
      </c>
      <c r="AB96" s="89" t="s">
        <v>3586</v>
      </c>
      <c r="AC96" t="s">
        <v>91</v>
      </c>
      <c r="AD96" s="89">
        <v>0</v>
      </c>
      <c r="AE96" s="132">
        <f>Kalkulator!$F$3</f>
        <v>45383</v>
      </c>
      <c r="AF96" s="133">
        <f>Kalkulator!$H$3</f>
        <v>45412</v>
      </c>
      <c r="AG96" s="93" t="s">
        <v>21</v>
      </c>
    </row>
    <row r="97" spans="1:33" s="89" customFormat="1">
      <c r="A97" s="89" t="s">
        <v>377</v>
      </c>
      <c r="B97" s="89" t="s">
        <v>3</v>
      </c>
      <c r="C97" s="89" t="s">
        <v>1650</v>
      </c>
      <c r="D97" s="89" t="s">
        <v>64</v>
      </c>
      <c r="E97" s="89" t="s">
        <v>65</v>
      </c>
      <c r="F97" s="90" t="s">
        <v>378</v>
      </c>
      <c r="G97" s="91" t="s">
        <v>12</v>
      </c>
      <c r="H97" s="89" t="s">
        <v>23</v>
      </c>
      <c r="I97" s="89" t="s">
        <v>22</v>
      </c>
      <c r="J97" s="89">
        <v>567</v>
      </c>
      <c r="K97" s="89">
        <v>1</v>
      </c>
      <c r="L97" s="89" t="s">
        <v>1651</v>
      </c>
      <c r="M97" s="89" t="s">
        <v>21</v>
      </c>
      <c r="N97" s="89" t="s">
        <v>1350</v>
      </c>
      <c r="O97" s="89" t="s">
        <v>23</v>
      </c>
      <c r="P97" s="89" t="s">
        <v>23</v>
      </c>
      <c r="Q97" s="89" t="s">
        <v>23</v>
      </c>
      <c r="R97" s="89" t="s">
        <v>21</v>
      </c>
      <c r="S97" s="89">
        <v>632996</v>
      </c>
      <c r="T97" s="89" t="s">
        <v>2207</v>
      </c>
      <c r="U97" s="89" t="s">
        <v>2208</v>
      </c>
      <c r="V97" s="89" t="s">
        <v>25</v>
      </c>
      <c r="W97" s="89" t="s">
        <v>21</v>
      </c>
      <c r="X97" s="89" t="s">
        <v>23</v>
      </c>
      <c r="Y97" s="89" t="s">
        <v>3672</v>
      </c>
      <c r="Z97" s="89" t="s">
        <v>1656</v>
      </c>
      <c r="AA97" s="89" t="s">
        <v>2622</v>
      </c>
      <c r="AB97" s="89" t="s">
        <v>3586</v>
      </c>
      <c r="AC97" t="s">
        <v>91</v>
      </c>
      <c r="AD97" s="89">
        <v>0</v>
      </c>
      <c r="AE97" s="132">
        <f>Kalkulator!$F$3</f>
        <v>45383</v>
      </c>
      <c r="AF97" s="133">
        <f>Kalkulator!$H$3</f>
        <v>45412</v>
      </c>
      <c r="AG97" s="93" t="s">
        <v>21</v>
      </c>
    </row>
    <row r="98" spans="1:33" s="89" customFormat="1">
      <c r="A98" s="89" t="s">
        <v>3673</v>
      </c>
      <c r="B98" s="89" t="s">
        <v>4</v>
      </c>
      <c r="C98" s="89" t="s">
        <v>3674</v>
      </c>
      <c r="D98" s="89" t="s">
        <v>233</v>
      </c>
      <c r="E98" s="89" t="s">
        <v>3675</v>
      </c>
      <c r="F98" s="90" t="s">
        <v>3676</v>
      </c>
      <c r="G98" s="158" t="s">
        <v>12</v>
      </c>
      <c r="H98" s="89" t="s">
        <v>23</v>
      </c>
      <c r="I98" s="89" t="s">
        <v>22</v>
      </c>
      <c r="J98" s="89">
        <v>700</v>
      </c>
      <c r="K98" s="89">
        <v>1</v>
      </c>
      <c r="L98" s="89" t="s">
        <v>3677</v>
      </c>
      <c r="M98" s="89" t="s">
        <v>21</v>
      </c>
      <c r="N98" s="89" t="s">
        <v>3675</v>
      </c>
      <c r="O98" s="89" t="s">
        <v>22</v>
      </c>
      <c r="P98" s="89" t="s">
        <v>22</v>
      </c>
      <c r="Q98" s="89" t="s">
        <v>22</v>
      </c>
      <c r="R98" s="89" t="s">
        <v>21</v>
      </c>
      <c r="S98" s="89">
        <v>30190</v>
      </c>
      <c r="T98" s="89" t="s">
        <v>3678</v>
      </c>
      <c r="U98" s="89" t="s">
        <v>3714</v>
      </c>
      <c r="V98" s="89" t="s">
        <v>25</v>
      </c>
      <c r="W98" s="89" t="s">
        <v>21</v>
      </c>
      <c r="X98" s="89" t="s">
        <v>23</v>
      </c>
      <c r="Y98" s="89" t="s">
        <v>3679</v>
      </c>
      <c r="Z98" s="89" t="s">
        <v>3680</v>
      </c>
      <c r="AA98" s="89" t="s">
        <v>5095</v>
      </c>
      <c r="AB98" s="89" t="s">
        <v>5096</v>
      </c>
      <c r="AC98" t="s">
        <v>3681</v>
      </c>
      <c r="AD98" s="89">
        <v>10.16</v>
      </c>
      <c r="AE98" s="132">
        <f>Kalkulator!$F$3</f>
        <v>45383</v>
      </c>
      <c r="AF98" s="133">
        <f>Kalkulator!$H$3</f>
        <v>45412</v>
      </c>
    </row>
    <row r="99" spans="1:33" s="89" customFormat="1">
      <c r="A99" s="89" t="s">
        <v>3682</v>
      </c>
      <c r="B99" s="89" t="s">
        <v>4</v>
      </c>
      <c r="C99" s="89" t="s">
        <v>3674</v>
      </c>
      <c r="D99" s="89" t="s">
        <v>233</v>
      </c>
      <c r="E99" s="89" t="s">
        <v>234</v>
      </c>
      <c r="F99" s="90" t="s">
        <v>3683</v>
      </c>
      <c r="G99" s="158" t="s">
        <v>12</v>
      </c>
      <c r="H99" s="89" t="s">
        <v>23</v>
      </c>
      <c r="I99" s="89" t="s">
        <v>22</v>
      </c>
      <c r="J99" s="89">
        <v>700</v>
      </c>
      <c r="K99" s="89">
        <v>1</v>
      </c>
      <c r="L99" s="89" t="s">
        <v>3677</v>
      </c>
      <c r="M99" s="89" t="s">
        <v>21</v>
      </c>
      <c r="N99" s="89" t="s">
        <v>234</v>
      </c>
      <c r="O99" s="89" t="s">
        <v>22</v>
      </c>
      <c r="P99" s="89" t="s">
        <v>22</v>
      </c>
      <c r="Q99" s="89" t="s">
        <v>23</v>
      </c>
      <c r="R99" s="89" t="s">
        <v>21</v>
      </c>
      <c r="S99" s="89">
        <v>294675</v>
      </c>
      <c r="T99" s="89" t="s">
        <v>3684</v>
      </c>
      <c r="U99" s="89" t="s">
        <v>3714</v>
      </c>
      <c r="V99" s="89" t="s">
        <v>25</v>
      </c>
      <c r="W99" s="89" t="s">
        <v>21</v>
      </c>
      <c r="X99" s="89" t="s">
        <v>23</v>
      </c>
      <c r="Y99" s="89" t="s">
        <v>3685</v>
      </c>
      <c r="Z99" s="89" t="s">
        <v>3686</v>
      </c>
      <c r="AA99" s="89" t="s">
        <v>5097</v>
      </c>
      <c r="AB99" s="89" t="s">
        <v>5098</v>
      </c>
      <c r="AC99" t="s">
        <v>3687</v>
      </c>
      <c r="AD99" s="89">
        <v>8.66</v>
      </c>
      <c r="AE99" s="132">
        <f>Kalkulator!$F$3</f>
        <v>45383</v>
      </c>
      <c r="AF99" s="133">
        <f>Kalkulator!$H$3</f>
        <v>45412</v>
      </c>
    </row>
    <row r="100" spans="1:33" s="89" customFormat="1">
      <c r="A100" s="89" t="s">
        <v>3688</v>
      </c>
      <c r="B100" s="89" t="s">
        <v>4</v>
      </c>
      <c r="C100" s="89" t="s">
        <v>3674</v>
      </c>
      <c r="D100" s="89" t="s">
        <v>233</v>
      </c>
      <c r="E100" s="89" t="s">
        <v>234</v>
      </c>
      <c r="F100" s="90" t="s">
        <v>3689</v>
      </c>
      <c r="G100" s="158" t="s">
        <v>12</v>
      </c>
      <c r="H100" s="89" t="s">
        <v>23</v>
      </c>
      <c r="I100" s="89" t="s">
        <v>22</v>
      </c>
      <c r="J100" s="89">
        <v>700</v>
      </c>
      <c r="K100" s="89">
        <v>1</v>
      </c>
      <c r="L100" s="89" t="s">
        <v>3677</v>
      </c>
      <c r="M100" s="89" t="s">
        <v>21</v>
      </c>
      <c r="N100" s="89" t="s">
        <v>234</v>
      </c>
      <c r="O100" s="89" t="s">
        <v>22</v>
      </c>
      <c r="P100" s="89" t="s">
        <v>22</v>
      </c>
      <c r="Q100" s="89" t="s">
        <v>23</v>
      </c>
      <c r="R100" s="89" t="s">
        <v>21</v>
      </c>
      <c r="S100" s="89">
        <v>294675</v>
      </c>
      <c r="T100" s="89" t="s">
        <v>3690</v>
      </c>
      <c r="U100" s="89" t="s">
        <v>3714</v>
      </c>
      <c r="V100" s="89" t="s">
        <v>25</v>
      </c>
      <c r="W100" s="89" t="s">
        <v>21</v>
      </c>
      <c r="X100" s="89" t="s">
        <v>23</v>
      </c>
      <c r="Y100" s="89" t="s">
        <v>3691</v>
      </c>
      <c r="Z100" s="89" t="s">
        <v>3692</v>
      </c>
      <c r="AA100" s="89" t="s">
        <v>5099</v>
      </c>
      <c r="AB100" s="89" t="s">
        <v>5100</v>
      </c>
      <c r="AC100" t="s">
        <v>3693</v>
      </c>
      <c r="AD100" s="89">
        <v>8</v>
      </c>
      <c r="AE100" s="132">
        <f>Kalkulator!$F$3</f>
        <v>45383</v>
      </c>
      <c r="AF100" s="133">
        <f>Kalkulator!$H$3</f>
        <v>45412</v>
      </c>
    </row>
    <row r="101" spans="1:33" s="89" customFormat="1">
      <c r="A101" s="89" t="s">
        <v>3694</v>
      </c>
      <c r="B101" s="89" t="s">
        <v>4</v>
      </c>
      <c r="C101" s="89" t="s">
        <v>3674</v>
      </c>
      <c r="D101" s="89" t="s">
        <v>233</v>
      </c>
      <c r="E101" s="89" t="s">
        <v>234</v>
      </c>
      <c r="F101" s="90" t="s">
        <v>3695</v>
      </c>
      <c r="G101" s="158" t="s">
        <v>12</v>
      </c>
      <c r="H101" s="89" t="s">
        <v>23</v>
      </c>
      <c r="I101" s="89" t="s">
        <v>22</v>
      </c>
      <c r="J101" s="89">
        <v>700</v>
      </c>
      <c r="K101" s="89">
        <v>1</v>
      </c>
      <c r="L101" s="89" t="s">
        <v>3677</v>
      </c>
      <c r="M101" s="89" t="s">
        <v>21</v>
      </c>
      <c r="N101" s="89" t="s">
        <v>234</v>
      </c>
      <c r="O101" s="89" t="s">
        <v>22</v>
      </c>
      <c r="P101" s="89" t="s">
        <v>22</v>
      </c>
      <c r="Q101" s="89" t="s">
        <v>23</v>
      </c>
      <c r="R101" s="89" t="s">
        <v>21</v>
      </c>
      <c r="S101" s="89">
        <v>294675</v>
      </c>
      <c r="T101" s="89" t="s">
        <v>3696</v>
      </c>
      <c r="U101" s="89" t="s">
        <v>3714</v>
      </c>
      <c r="V101" s="89" t="s">
        <v>25</v>
      </c>
      <c r="W101" s="89" t="s">
        <v>21</v>
      </c>
      <c r="X101" s="89" t="s">
        <v>23</v>
      </c>
      <c r="Y101" s="89" t="s">
        <v>3697</v>
      </c>
      <c r="Z101" s="89" t="s">
        <v>3698</v>
      </c>
      <c r="AA101" s="89" t="s">
        <v>5101</v>
      </c>
      <c r="AB101" s="89" t="s">
        <v>5102</v>
      </c>
      <c r="AC101" t="s">
        <v>3699</v>
      </c>
      <c r="AD101" s="89">
        <v>24</v>
      </c>
      <c r="AE101" s="132">
        <f>Kalkulator!$F$3</f>
        <v>45383</v>
      </c>
      <c r="AF101" s="133">
        <f>Kalkulator!$H$3</f>
        <v>45412</v>
      </c>
    </row>
    <row r="102" spans="1:33" s="89" customFormat="1">
      <c r="A102" s="89" t="s">
        <v>3700</v>
      </c>
      <c r="B102" s="89" t="s">
        <v>4</v>
      </c>
      <c r="C102" s="89" t="s">
        <v>3674</v>
      </c>
      <c r="D102" s="89" t="s">
        <v>233</v>
      </c>
      <c r="E102" s="89" t="s">
        <v>234</v>
      </c>
      <c r="F102" s="90" t="s">
        <v>3701</v>
      </c>
      <c r="G102" s="158" t="s">
        <v>12</v>
      </c>
      <c r="H102" s="89" t="s">
        <v>23</v>
      </c>
      <c r="I102" s="89" t="s">
        <v>22</v>
      </c>
      <c r="J102" s="89">
        <v>700</v>
      </c>
      <c r="K102" s="89">
        <v>1</v>
      </c>
      <c r="L102" s="89" t="s">
        <v>3677</v>
      </c>
      <c r="M102" s="89" t="s">
        <v>21</v>
      </c>
      <c r="N102" s="89" t="s">
        <v>234</v>
      </c>
      <c r="O102" s="89" t="s">
        <v>22</v>
      </c>
      <c r="P102" s="89" t="s">
        <v>22</v>
      </c>
      <c r="Q102" s="89" t="s">
        <v>23</v>
      </c>
      <c r="R102" s="89" t="s">
        <v>21</v>
      </c>
      <c r="S102" s="89">
        <v>294675</v>
      </c>
      <c r="T102" s="89" t="s">
        <v>3702</v>
      </c>
      <c r="U102" s="89" t="s">
        <v>3714</v>
      </c>
      <c r="V102" s="89" t="s">
        <v>25</v>
      </c>
      <c r="W102" s="89" t="s">
        <v>21</v>
      </c>
      <c r="X102" s="89" t="s">
        <v>23</v>
      </c>
      <c r="Y102" s="89" t="s">
        <v>3703</v>
      </c>
      <c r="Z102" s="89" t="s">
        <v>3704</v>
      </c>
      <c r="AA102" s="89" t="s">
        <v>5103</v>
      </c>
      <c r="AB102" s="89" t="s">
        <v>5104</v>
      </c>
      <c r="AC102" t="s">
        <v>3705</v>
      </c>
      <c r="AD102" s="89">
        <v>9.33</v>
      </c>
      <c r="AE102" s="132">
        <f>Kalkulator!$F$3</f>
        <v>45383</v>
      </c>
      <c r="AF102" s="133">
        <f>Kalkulator!$H$3</f>
        <v>45412</v>
      </c>
    </row>
    <row r="103" spans="1:33" s="89" customFormat="1">
      <c r="A103" s="89" t="s">
        <v>3706</v>
      </c>
      <c r="B103" s="89" t="s">
        <v>4</v>
      </c>
      <c r="C103" s="89" t="s">
        <v>3674</v>
      </c>
      <c r="D103" s="89" t="s">
        <v>233</v>
      </c>
      <c r="E103" s="89" t="s">
        <v>234</v>
      </c>
      <c r="F103" s="90" t="s">
        <v>3707</v>
      </c>
      <c r="G103" s="158" t="s">
        <v>12</v>
      </c>
      <c r="H103" s="89" t="s">
        <v>23</v>
      </c>
      <c r="I103" s="89" t="s">
        <v>22</v>
      </c>
      <c r="J103" s="89">
        <v>700</v>
      </c>
      <c r="K103" s="89">
        <v>1</v>
      </c>
      <c r="L103" s="89" t="s">
        <v>3677</v>
      </c>
      <c r="M103" s="89" t="s">
        <v>21</v>
      </c>
      <c r="N103" s="89" t="s">
        <v>234</v>
      </c>
      <c r="O103" s="89" t="s">
        <v>22</v>
      </c>
      <c r="P103" s="89" t="s">
        <v>22</v>
      </c>
      <c r="Q103" s="89" t="s">
        <v>23</v>
      </c>
      <c r="R103" s="89" t="s">
        <v>21</v>
      </c>
      <c r="S103" s="89">
        <v>294675</v>
      </c>
      <c r="T103" s="89" t="s">
        <v>3708</v>
      </c>
      <c r="U103" s="89" t="s">
        <v>3714</v>
      </c>
      <c r="V103" s="89" t="s">
        <v>25</v>
      </c>
      <c r="W103" s="89" t="s">
        <v>21</v>
      </c>
      <c r="X103" s="89" t="s">
        <v>23</v>
      </c>
      <c r="Y103" s="89" t="s">
        <v>3709</v>
      </c>
      <c r="Z103" s="89" t="s">
        <v>3710</v>
      </c>
      <c r="AA103" s="89" t="s">
        <v>5105</v>
      </c>
      <c r="AB103" s="89" t="s">
        <v>5106</v>
      </c>
      <c r="AC103" t="s">
        <v>3711</v>
      </c>
      <c r="AD103" s="89">
        <v>8.33</v>
      </c>
      <c r="AE103" s="132">
        <f>Kalkulator!$F$3</f>
        <v>45383</v>
      </c>
      <c r="AF103" s="133">
        <f>Kalkulator!$H$3</f>
        <v>45412</v>
      </c>
    </row>
    <row r="104" spans="1:33" s="89" customFormat="1">
      <c r="A104" s="89" t="s">
        <v>3712</v>
      </c>
      <c r="B104" s="89" t="s">
        <v>4</v>
      </c>
      <c r="C104" s="89" t="s">
        <v>3674</v>
      </c>
      <c r="D104" s="89" t="s">
        <v>64</v>
      </c>
      <c r="E104" s="89" t="s">
        <v>161</v>
      </c>
      <c r="F104" s="90" t="s">
        <v>160</v>
      </c>
      <c r="G104" s="158" t="s">
        <v>12</v>
      </c>
      <c r="H104" s="89" t="s">
        <v>23</v>
      </c>
      <c r="I104" s="89" t="s">
        <v>3713</v>
      </c>
      <c r="J104" s="89">
        <v>700</v>
      </c>
      <c r="K104" s="89">
        <v>1</v>
      </c>
      <c r="L104" s="89" t="s">
        <v>3677</v>
      </c>
      <c r="M104" s="89" t="s">
        <v>21</v>
      </c>
      <c r="N104" s="89" t="s">
        <v>161</v>
      </c>
      <c r="O104" s="89" t="s">
        <v>22</v>
      </c>
      <c r="P104" s="89" t="s">
        <v>22</v>
      </c>
      <c r="Q104" s="89" t="s">
        <v>22</v>
      </c>
      <c r="R104" s="89" t="s">
        <v>21</v>
      </c>
      <c r="S104" s="89">
        <v>4495</v>
      </c>
      <c r="T104" s="89" t="s">
        <v>3713</v>
      </c>
      <c r="U104" s="89" t="s">
        <v>3714</v>
      </c>
      <c r="V104" s="89" t="s">
        <v>25</v>
      </c>
      <c r="W104" s="89" t="s">
        <v>21</v>
      </c>
      <c r="X104" s="89" t="s">
        <v>23</v>
      </c>
      <c r="Y104" s="89" t="s">
        <v>3715</v>
      </c>
      <c r="Z104" s="89" t="s">
        <v>3716</v>
      </c>
      <c r="AA104" s="89" t="s">
        <v>5107</v>
      </c>
      <c r="AB104" s="89" t="s">
        <v>5108</v>
      </c>
      <c r="AC104" t="s">
        <v>3717</v>
      </c>
      <c r="AD104" s="89">
        <v>11</v>
      </c>
      <c r="AE104" s="132">
        <f>Kalkulator!$F$3</f>
        <v>45383</v>
      </c>
      <c r="AF104" s="133">
        <f>Kalkulator!$H$3</f>
        <v>45412</v>
      </c>
    </row>
    <row r="105" spans="1:33" s="89" customFormat="1">
      <c r="A105" s="89" t="s">
        <v>3718</v>
      </c>
      <c r="B105" s="89" t="s">
        <v>4</v>
      </c>
      <c r="C105" s="89" t="s">
        <v>3674</v>
      </c>
      <c r="D105" s="89" t="s">
        <v>64</v>
      </c>
      <c r="E105" s="89" t="s">
        <v>161</v>
      </c>
      <c r="F105" s="90" t="s">
        <v>3719</v>
      </c>
      <c r="G105" s="158" t="s">
        <v>12</v>
      </c>
      <c r="H105" s="89" t="s">
        <v>23</v>
      </c>
      <c r="I105" s="89" t="s">
        <v>3720</v>
      </c>
      <c r="J105" s="89">
        <v>700</v>
      </c>
      <c r="K105" s="89">
        <v>1</v>
      </c>
      <c r="L105" s="89" t="s">
        <v>3677</v>
      </c>
      <c r="M105" s="89" t="s">
        <v>21</v>
      </c>
      <c r="N105" s="89" t="s">
        <v>161</v>
      </c>
      <c r="O105" s="89" t="s">
        <v>22</v>
      </c>
      <c r="P105" s="89" t="s">
        <v>22</v>
      </c>
      <c r="Q105" s="89" t="s">
        <v>22</v>
      </c>
      <c r="R105" s="89" t="s">
        <v>21</v>
      </c>
      <c r="S105" s="89">
        <v>4495</v>
      </c>
      <c r="T105" s="89" t="s">
        <v>3720</v>
      </c>
      <c r="U105" s="89" t="s">
        <v>3714</v>
      </c>
      <c r="V105" s="89" t="s">
        <v>25</v>
      </c>
      <c r="W105" s="89" t="s">
        <v>21</v>
      </c>
      <c r="X105" s="89" t="s">
        <v>23</v>
      </c>
      <c r="Y105" s="89" t="s">
        <v>3721</v>
      </c>
      <c r="Z105" s="89" t="s">
        <v>3722</v>
      </c>
      <c r="AA105" s="89" t="s">
        <v>5109</v>
      </c>
      <c r="AB105" s="89" t="s">
        <v>5110</v>
      </c>
      <c r="AC105" t="s">
        <v>3717</v>
      </c>
      <c r="AD105" s="89">
        <v>11</v>
      </c>
      <c r="AE105" s="132">
        <f>Kalkulator!$F$3</f>
        <v>45383</v>
      </c>
      <c r="AF105" s="133">
        <f>Kalkulator!$H$3</f>
        <v>45412</v>
      </c>
    </row>
    <row r="106" spans="1:33" s="89" customFormat="1">
      <c r="A106" s="89" t="s">
        <v>3723</v>
      </c>
      <c r="B106" s="89" t="s">
        <v>4</v>
      </c>
      <c r="C106" s="89" t="s">
        <v>3674</v>
      </c>
      <c r="D106" s="89" t="s">
        <v>58</v>
      </c>
      <c r="E106" s="89" t="s">
        <v>96</v>
      </c>
      <c r="F106" s="90" t="s">
        <v>3724</v>
      </c>
      <c r="G106" s="158" t="s">
        <v>12</v>
      </c>
      <c r="H106" s="89" t="s">
        <v>23</v>
      </c>
      <c r="I106" s="89" t="s">
        <v>22</v>
      </c>
      <c r="J106" s="89">
        <v>700</v>
      </c>
      <c r="K106" s="89">
        <v>1</v>
      </c>
      <c r="L106" s="89" t="s">
        <v>3677</v>
      </c>
      <c r="M106" s="89" t="s">
        <v>21</v>
      </c>
      <c r="N106" s="89" t="s">
        <v>96</v>
      </c>
      <c r="O106" s="89" t="s">
        <v>22</v>
      </c>
      <c r="P106" s="89" t="s">
        <v>22</v>
      </c>
      <c r="Q106" s="89" t="s">
        <v>22</v>
      </c>
      <c r="R106" s="89" t="s">
        <v>21</v>
      </c>
      <c r="S106" s="89">
        <v>175008</v>
      </c>
      <c r="T106" s="89" t="s">
        <v>3725</v>
      </c>
      <c r="U106" s="89" t="s">
        <v>3714</v>
      </c>
      <c r="V106" s="89" t="s">
        <v>25</v>
      </c>
      <c r="W106" s="89" t="s">
        <v>21</v>
      </c>
      <c r="X106" s="89" t="s">
        <v>23</v>
      </c>
      <c r="Y106" s="89" t="s">
        <v>3726</v>
      </c>
      <c r="Z106" s="89" t="s">
        <v>3727</v>
      </c>
      <c r="AA106" s="89" t="s">
        <v>5111</v>
      </c>
      <c r="AB106" s="89" t="s">
        <v>5112</v>
      </c>
      <c r="AC106" t="s">
        <v>3728</v>
      </c>
      <c r="AD106" s="89">
        <v>6</v>
      </c>
      <c r="AE106" s="132">
        <f>Kalkulator!$F$3</f>
        <v>45383</v>
      </c>
      <c r="AF106" s="133">
        <f>Kalkulator!$H$3</f>
        <v>45412</v>
      </c>
    </row>
    <row r="107" spans="1:33" s="89" customFormat="1">
      <c r="A107" s="89" t="s">
        <v>3729</v>
      </c>
      <c r="B107" s="89" t="s">
        <v>4</v>
      </c>
      <c r="C107" s="89" t="s">
        <v>3674</v>
      </c>
      <c r="D107" s="89" t="s">
        <v>58</v>
      </c>
      <c r="E107" s="89" t="s">
        <v>96</v>
      </c>
      <c r="F107" s="90" t="s">
        <v>3730</v>
      </c>
      <c r="G107" s="158" t="s">
        <v>12</v>
      </c>
      <c r="H107" s="89" t="s">
        <v>23</v>
      </c>
      <c r="I107" s="89" t="s">
        <v>22</v>
      </c>
      <c r="J107" s="89">
        <v>700</v>
      </c>
      <c r="K107" s="89">
        <v>1</v>
      </c>
      <c r="L107" s="89" t="s">
        <v>3677</v>
      </c>
      <c r="M107" s="89" t="s">
        <v>21</v>
      </c>
      <c r="N107" s="89" t="s">
        <v>96</v>
      </c>
      <c r="O107" s="89" t="s">
        <v>22</v>
      </c>
      <c r="P107" s="89" t="s">
        <v>22</v>
      </c>
      <c r="Q107" s="89" t="s">
        <v>22</v>
      </c>
      <c r="R107" s="89" t="s">
        <v>21</v>
      </c>
      <c r="S107" s="89">
        <v>175008</v>
      </c>
      <c r="T107" s="89" t="s">
        <v>3731</v>
      </c>
      <c r="U107" s="89" t="s">
        <v>3714</v>
      </c>
      <c r="V107" s="89" t="s">
        <v>25</v>
      </c>
      <c r="W107" s="89" t="s">
        <v>21</v>
      </c>
      <c r="X107" s="89" t="s">
        <v>23</v>
      </c>
      <c r="Y107" s="89" t="s">
        <v>3732</v>
      </c>
      <c r="Z107" s="89" t="s">
        <v>3733</v>
      </c>
      <c r="AA107" s="89" t="s">
        <v>5113</v>
      </c>
      <c r="AB107" s="89" t="s">
        <v>5114</v>
      </c>
      <c r="AC107" t="s">
        <v>3734</v>
      </c>
      <c r="AD107" s="89">
        <v>7.16</v>
      </c>
      <c r="AE107" s="132">
        <f>Kalkulator!$F$3</f>
        <v>45383</v>
      </c>
      <c r="AF107" s="133">
        <f>Kalkulator!$H$3</f>
        <v>45412</v>
      </c>
    </row>
    <row r="108" spans="1:33" s="89" customFormat="1">
      <c r="A108" s="89" t="s">
        <v>3735</v>
      </c>
      <c r="B108" s="89" t="s">
        <v>4</v>
      </c>
      <c r="C108" s="89" t="s">
        <v>3674</v>
      </c>
      <c r="D108" s="89" t="s">
        <v>58</v>
      </c>
      <c r="E108" s="89" t="s">
        <v>96</v>
      </c>
      <c r="F108" s="90" t="s">
        <v>3736</v>
      </c>
      <c r="G108" s="158" t="s">
        <v>12</v>
      </c>
      <c r="H108" s="89" t="s">
        <v>23</v>
      </c>
      <c r="I108" s="89" t="s">
        <v>22</v>
      </c>
      <c r="J108" s="89">
        <v>700</v>
      </c>
      <c r="K108" s="89">
        <v>1</v>
      </c>
      <c r="L108" s="89" t="s">
        <v>3677</v>
      </c>
      <c r="M108" s="89" t="s">
        <v>21</v>
      </c>
      <c r="N108" s="89" t="s">
        <v>96</v>
      </c>
      <c r="O108" s="89" t="s">
        <v>22</v>
      </c>
      <c r="P108" s="89" t="s">
        <v>22</v>
      </c>
      <c r="Q108" s="89" t="s">
        <v>22</v>
      </c>
      <c r="R108" s="89" t="s">
        <v>21</v>
      </c>
      <c r="S108" s="89">
        <v>175008</v>
      </c>
      <c r="T108" s="89" t="s">
        <v>3737</v>
      </c>
      <c r="U108" s="89" t="s">
        <v>3714</v>
      </c>
      <c r="V108" s="89" t="s">
        <v>25</v>
      </c>
      <c r="W108" s="89" t="s">
        <v>21</v>
      </c>
      <c r="X108" s="89" t="s">
        <v>23</v>
      </c>
      <c r="Y108" s="89" t="s">
        <v>3738</v>
      </c>
      <c r="Z108" s="89" t="s">
        <v>3739</v>
      </c>
      <c r="AA108" s="89" t="s">
        <v>5115</v>
      </c>
      <c r="AB108" s="89" t="s">
        <v>5116</v>
      </c>
      <c r="AC108" t="s">
        <v>3740</v>
      </c>
      <c r="AD108" s="89">
        <v>5.5</v>
      </c>
      <c r="AE108" s="132">
        <f>Kalkulator!$F$3</f>
        <v>45383</v>
      </c>
      <c r="AF108" s="133">
        <f>Kalkulator!$H$3</f>
        <v>45412</v>
      </c>
    </row>
    <row r="109" spans="1:33" s="89" customFormat="1">
      <c r="A109" s="89" t="s">
        <v>3741</v>
      </c>
      <c r="B109" s="89" t="s">
        <v>4</v>
      </c>
      <c r="C109" s="89" t="s">
        <v>3674</v>
      </c>
      <c r="D109" s="89" t="s">
        <v>58</v>
      </c>
      <c r="E109" s="89" t="s">
        <v>242</v>
      </c>
      <c r="F109" s="90" t="s">
        <v>3742</v>
      </c>
      <c r="G109" s="158" t="s">
        <v>12</v>
      </c>
      <c r="H109" s="89" t="s">
        <v>23</v>
      </c>
      <c r="I109" s="89" t="s">
        <v>22</v>
      </c>
      <c r="J109" s="89">
        <v>700</v>
      </c>
      <c r="K109" s="89">
        <v>1</v>
      </c>
      <c r="L109" s="89" t="s">
        <v>3677</v>
      </c>
      <c r="M109" s="89" t="s">
        <v>21</v>
      </c>
      <c r="N109" s="89" t="s">
        <v>242</v>
      </c>
      <c r="O109" s="89" t="s">
        <v>23</v>
      </c>
      <c r="P109" s="89" t="s">
        <v>23</v>
      </c>
      <c r="Q109" s="89" t="s">
        <v>23</v>
      </c>
      <c r="R109" s="89" t="s">
        <v>62</v>
      </c>
      <c r="S109" s="89">
        <v>112697</v>
      </c>
      <c r="T109" s="89" t="s">
        <v>3743</v>
      </c>
      <c r="U109" s="89" t="s">
        <v>3714</v>
      </c>
      <c r="V109" s="89" t="s">
        <v>25</v>
      </c>
      <c r="W109" s="89" t="s">
        <v>21</v>
      </c>
      <c r="X109" s="89" t="s">
        <v>23</v>
      </c>
      <c r="Y109" s="89" t="s">
        <v>3744</v>
      </c>
      <c r="Z109" s="89" t="s">
        <v>3745</v>
      </c>
      <c r="AA109" s="89" t="s">
        <v>5117</v>
      </c>
      <c r="AB109" s="89" t="s">
        <v>5118</v>
      </c>
      <c r="AC109" t="s">
        <v>3746</v>
      </c>
      <c r="AD109" s="89">
        <v>8.16</v>
      </c>
      <c r="AE109" s="132">
        <f>Kalkulator!$F$3</f>
        <v>45383</v>
      </c>
      <c r="AF109" s="133">
        <f>Kalkulator!$H$3</f>
        <v>45412</v>
      </c>
    </row>
    <row r="110" spans="1:33" s="89" customFormat="1">
      <c r="A110" s="89" t="s">
        <v>3747</v>
      </c>
      <c r="B110" s="89" t="s">
        <v>4</v>
      </c>
      <c r="C110" s="89" t="s">
        <v>3674</v>
      </c>
      <c r="D110" s="89" t="s">
        <v>58</v>
      </c>
      <c r="E110" s="89" t="s">
        <v>107</v>
      </c>
      <c r="F110" s="90" t="s">
        <v>3748</v>
      </c>
      <c r="G110" s="158" t="s">
        <v>12</v>
      </c>
      <c r="H110" s="89" t="s">
        <v>23</v>
      </c>
      <c r="I110" s="89" t="s">
        <v>22</v>
      </c>
      <c r="J110" s="89">
        <v>700</v>
      </c>
      <c r="K110" s="89">
        <v>1</v>
      </c>
      <c r="L110" s="89" t="s">
        <v>3677</v>
      </c>
      <c r="M110" s="89" t="s">
        <v>21</v>
      </c>
      <c r="N110" s="89" t="s">
        <v>107</v>
      </c>
      <c r="O110" s="89" t="s">
        <v>22</v>
      </c>
      <c r="P110" s="89" t="s">
        <v>22</v>
      </c>
      <c r="Q110" s="89" t="s">
        <v>23</v>
      </c>
      <c r="R110" s="89" t="s">
        <v>21</v>
      </c>
      <c r="S110" s="89">
        <v>234472</v>
      </c>
      <c r="T110" s="89" t="s">
        <v>3749</v>
      </c>
      <c r="U110" s="89" t="s">
        <v>3714</v>
      </c>
      <c r="V110" s="89" t="s">
        <v>25</v>
      </c>
      <c r="W110" s="89" t="s">
        <v>21</v>
      </c>
      <c r="X110" s="89" t="s">
        <v>23</v>
      </c>
      <c r="Y110" s="89" t="s">
        <v>3750</v>
      </c>
      <c r="Z110" s="89" t="s">
        <v>3751</v>
      </c>
      <c r="AA110" s="89" t="s">
        <v>5119</v>
      </c>
      <c r="AB110" s="89" t="s">
        <v>5120</v>
      </c>
      <c r="AC110" t="s">
        <v>3752</v>
      </c>
      <c r="AD110" s="89">
        <v>5.83</v>
      </c>
      <c r="AE110" s="132">
        <f>Kalkulator!$F$3</f>
        <v>45383</v>
      </c>
      <c r="AF110" s="133">
        <f>Kalkulator!$H$3</f>
        <v>45412</v>
      </c>
    </row>
    <row r="111" spans="1:33" s="89" customFormat="1">
      <c r="A111" s="89" t="s">
        <v>3753</v>
      </c>
      <c r="B111" s="89" t="s">
        <v>4</v>
      </c>
      <c r="C111" s="89" t="s">
        <v>3674</v>
      </c>
      <c r="D111" s="89" t="s">
        <v>58</v>
      </c>
      <c r="E111" s="89" t="s">
        <v>107</v>
      </c>
      <c r="F111" s="90" t="s">
        <v>3754</v>
      </c>
      <c r="G111" s="158" t="s">
        <v>12</v>
      </c>
      <c r="H111" s="89" t="s">
        <v>23</v>
      </c>
      <c r="I111" s="89" t="s">
        <v>22</v>
      </c>
      <c r="J111" s="89">
        <v>700</v>
      </c>
      <c r="K111" s="89">
        <v>1</v>
      </c>
      <c r="L111" s="89" t="s">
        <v>3677</v>
      </c>
      <c r="M111" s="89" t="s">
        <v>21</v>
      </c>
      <c r="N111" s="89" t="s">
        <v>107</v>
      </c>
      <c r="O111" s="89" t="s">
        <v>22</v>
      </c>
      <c r="P111" s="89" t="s">
        <v>22</v>
      </c>
      <c r="Q111" s="89" t="s">
        <v>23</v>
      </c>
      <c r="R111" s="89" t="s">
        <v>21</v>
      </c>
      <c r="S111" s="89">
        <v>234472</v>
      </c>
      <c r="T111" s="89" t="s">
        <v>3755</v>
      </c>
      <c r="U111" s="89" t="s">
        <v>3714</v>
      </c>
      <c r="V111" s="89" t="s">
        <v>25</v>
      </c>
      <c r="W111" s="89" t="s">
        <v>21</v>
      </c>
      <c r="X111" s="89" t="s">
        <v>23</v>
      </c>
      <c r="Y111" s="89" t="s">
        <v>3756</v>
      </c>
      <c r="Z111" s="89" t="s">
        <v>3757</v>
      </c>
      <c r="AA111" s="89" t="s">
        <v>5121</v>
      </c>
      <c r="AB111" s="89" t="s">
        <v>5122</v>
      </c>
      <c r="AC111" t="s">
        <v>3734</v>
      </c>
      <c r="AD111" s="89">
        <v>7.16</v>
      </c>
      <c r="AE111" s="132">
        <f>Kalkulator!$F$3</f>
        <v>45383</v>
      </c>
      <c r="AF111" s="133">
        <f>Kalkulator!$H$3</f>
        <v>45412</v>
      </c>
    </row>
    <row r="112" spans="1:33" s="89" customFormat="1">
      <c r="A112" s="89" t="s">
        <v>3758</v>
      </c>
      <c r="B112" s="89" t="s">
        <v>4</v>
      </c>
      <c r="C112" s="89" t="s">
        <v>3674</v>
      </c>
      <c r="D112" s="89" t="s">
        <v>58</v>
      </c>
      <c r="E112" s="89" t="s">
        <v>107</v>
      </c>
      <c r="F112" s="90" t="s">
        <v>3759</v>
      </c>
      <c r="G112" s="158" t="s">
        <v>12</v>
      </c>
      <c r="H112" s="89" t="s">
        <v>23</v>
      </c>
      <c r="I112" s="89" t="s">
        <v>22</v>
      </c>
      <c r="J112" s="89">
        <v>700</v>
      </c>
      <c r="K112" s="89">
        <v>1</v>
      </c>
      <c r="L112" s="89" t="s">
        <v>3677</v>
      </c>
      <c r="M112" s="89" t="s">
        <v>21</v>
      </c>
      <c r="N112" s="89" t="s">
        <v>107</v>
      </c>
      <c r="O112" s="89" t="s">
        <v>22</v>
      </c>
      <c r="P112" s="89" t="s">
        <v>22</v>
      </c>
      <c r="Q112" s="89" t="s">
        <v>23</v>
      </c>
      <c r="R112" s="89" t="s">
        <v>21</v>
      </c>
      <c r="S112" s="89">
        <v>234472</v>
      </c>
      <c r="T112" s="89" t="s">
        <v>3749</v>
      </c>
      <c r="U112" s="89" t="s">
        <v>3714</v>
      </c>
      <c r="V112" s="89" t="s">
        <v>25</v>
      </c>
      <c r="W112" s="89" t="s">
        <v>21</v>
      </c>
      <c r="X112" s="89" t="s">
        <v>23</v>
      </c>
      <c r="Y112" s="89" t="s">
        <v>3760</v>
      </c>
      <c r="Z112" s="89" t="s">
        <v>3761</v>
      </c>
      <c r="AA112" s="89" t="s">
        <v>5123</v>
      </c>
      <c r="AB112" s="89" t="s">
        <v>5124</v>
      </c>
      <c r="AC112" t="s">
        <v>3762</v>
      </c>
      <c r="AD112" s="89">
        <v>7.66</v>
      </c>
      <c r="AE112" s="132">
        <f>Kalkulator!$F$3</f>
        <v>45383</v>
      </c>
      <c r="AF112" s="133">
        <f>Kalkulator!$H$3</f>
        <v>45412</v>
      </c>
    </row>
    <row r="113" spans="1:32" s="89" customFormat="1">
      <c r="A113" s="89" t="s">
        <v>3763</v>
      </c>
      <c r="B113" s="89" t="s">
        <v>4</v>
      </c>
      <c r="C113" s="89" t="s">
        <v>3674</v>
      </c>
      <c r="D113" s="89" t="s">
        <v>58</v>
      </c>
      <c r="E113" s="89" t="s">
        <v>107</v>
      </c>
      <c r="F113" s="90" t="s">
        <v>3764</v>
      </c>
      <c r="G113" s="158" t="s">
        <v>12</v>
      </c>
      <c r="H113" s="89" t="s">
        <v>23</v>
      </c>
      <c r="I113" s="89" t="s">
        <v>22</v>
      </c>
      <c r="J113" s="89">
        <v>700</v>
      </c>
      <c r="K113" s="89">
        <v>1</v>
      </c>
      <c r="L113" s="89" t="s">
        <v>3677</v>
      </c>
      <c r="M113" s="89" t="s">
        <v>21</v>
      </c>
      <c r="N113" s="89" t="s">
        <v>107</v>
      </c>
      <c r="O113" s="89" t="s">
        <v>22</v>
      </c>
      <c r="P113" s="89" t="s">
        <v>22</v>
      </c>
      <c r="Q113" s="89" t="s">
        <v>23</v>
      </c>
      <c r="R113" s="89" t="s">
        <v>21</v>
      </c>
      <c r="S113" s="89">
        <v>234472</v>
      </c>
      <c r="T113" s="89" t="s">
        <v>3765</v>
      </c>
      <c r="U113" s="89" t="s">
        <v>3714</v>
      </c>
      <c r="V113" s="89" t="s">
        <v>25</v>
      </c>
      <c r="W113" s="89" t="s">
        <v>21</v>
      </c>
      <c r="X113" s="89" t="s">
        <v>23</v>
      </c>
      <c r="Y113" s="89" t="s">
        <v>3766</v>
      </c>
      <c r="Z113" s="89" t="s">
        <v>3767</v>
      </c>
      <c r="AA113" s="89" t="s">
        <v>5125</v>
      </c>
      <c r="AB113" s="89" t="s">
        <v>5126</v>
      </c>
      <c r="AC113" t="s">
        <v>3768</v>
      </c>
      <c r="AD113" s="89">
        <v>5.5</v>
      </c>
      <c r="AE113" s="132">
        <f>Kalkulator!$F$3</f>
        <v>45383</v>
      </c>
      <c r="AF113" s="133">
        <f>Kalkulator!$H$3</f>
        <v>45412</v>
      </c>
    </row>
    <row r="114" spans="1:32" s="89" customFormat="1">
      <c r="A114" s="89" t="s">
        <v>3769</v>
      </c>
      <c r="B114" s="89" t="s">
        <v>4</v>
      </c>
      <c r="C114" s="89" t="s">
        <v>3674</v>
      </c>
      <c r="D114" s="89" t="s">
        <v>58</v>
      </c>
      <c r="E114" s="89" t="s">
        <v>3770</v>
      </c>
      <c r="F114" s="90" t="s">
        <v>3771</v>
      </c>
      <c r="G114" s="158" t="s">
        <v>12</v>
      </c>
      <c r="H114" s="89" t="s">
        <v>23</v>
      </c>
      <c r="I114" s="89" t="s">
        <v>22</v>
      </c>
      <c r="J114" s="89">
        <v>700</v>
      </c>
      <c r="K114" s="89">
        <v>1</v>
      </c>
      <c r="L114" s="89" t="s">
        <v>3677</v>
      </c>
      <c r="M114" s="89" t="s">
        <v>21</v>
      </c>
      <c r="N114" s="89" t="s">
        <v>3770</v>
      </c>
      <c r="O114" s="89" t="s">
        <v>22</v>
      </c>
      <c r="P114" s="89" t="s">
        <v>22</v>
      </c>
      <c r="Q114" s="89" t="s">
        <v>22</v>
      </c>
      <c r="R114" s="89" t="s">
        <v>62</v>
      </c>
      <c r="S114" s="89">
        <v>115955</v>
      </c>
      <c r="T114" s="89" t="s">
        <v>3772</v>
      </c>
      <c r="U114" s="89" t="s">
        <v>3714</v>
      </c>
      <c r="V114" s="89" t="s">
        <v>25</v>
      </c>
      <c r="W114" s="89" t="s">
        <v>21</v>
      </c>
      <c r="X114" s="89" t="s">
        <v>23</v>
      </c>
      <c r="Y114" s="89" t="s">
        <v>3773</v>
      </c>
      <c r="Z114" s="89" t="s">
        <v>3774</v>
      </c>
      <c r="AA114" s="89" t="s">
        <v>5127</v>
      </c>
      <c r="AB114" s="89" t="s">
        <v>5128</v>
      </c>
      <c r="AC114" t="s">
        <v>3775</v>
      </c>
      <c r="AD114" s="89">
        <v>7.66</v>
      </c>
      <c r="AE114" s="132">
        <f>Kalkulator!$F$3</f>
        <v>45383</v>
      </c>
      <c r="AF114" s="133">
        <f>Kalkulator!$H$3</f>
        <v>45412</v>
      </c>
    </row>
    <row r="115" spans="1:32" s="89" customFormat="1">
      <c r="A115" s="89" t="s">
        <v>3776</v>
      </c>
      <c r="B115" s="89" t="s">
        <v>4</v>
      </c>
      <c r="C115" s="89" t="s">
        <v>3674</v>
      </c>
      <c r="D115" s="89" t="s">
        <v>58</v>
      </c>
      <c r="E115" s="89" t="s">
        <v>190</v>
      </c>
      <c r="F115" s="90" t="s">
        <v>3777</v>
      </c>
      <c r="G115" s="158" t="s">
        <v>12</v>
      </c>
      <c r="H115" s="89" t="s">
        <v>23</v>
      </c>
      <c r="I115" s="89" t="s">
        <v>22</v>
      </c>
      <c r="J115" s="89">
        <v>700</v>
      </c>
      <c r="K115" s="89">
        <v>1</v>
      </c>
      <c r="L115" s="89" t="s">
        <v>3677</v>
      </c>
      <c r="M115" s="89" t="s">
        <v>21</v>
      </c>
      <c r="N115" s="89" t="s">
        <v>190</v>
      </c>
      <c r="O115" s="89" t="s">
        <v>23</v>
      </c>
      <c r="P115" s="89" t="s">
        <v>23</v>
      </c>
      <c r="Q115" s="89" t="s">
        <v>23</v>
      </c>
      <c r="R115" s="89" t="s">
        <v>62</v>
      </c>
      <c r="S115" s="89">
        <v>186347</v>
      </c>
      <c r="T115" s="89" t="s">
        <v>3778</v>
      </c>
      <c r="U115" s="89" t="s">
        <v>3714</v>
      </c>
      <c r="V115" s="89" t="s">
        <v>25</v>
      </c>
      <c r="W115" s="89" t="s">
        <v>21</v>
      </c>
      <c r="X115" s="89" t="s">
        <v>23</v>
      </c>
      <c r="Y115" s="89" t="s">
        <v>3779</v>
      </c>
      <c r="Z115" s="89" t="s">
        <v>3780</v>
      </c>
      <c r="AA115" s="89" t="s">
        <v>5129</v>
      </c>
      <c r="AB115" s="89" t="s">
        <v>5130</v>
      </c>
      <c r="AC115" t="s">
        <v>3781</v>
      </c>
      <c r="AD115" s="89">
        <v>9</v>
      </c>
      <c r="AE115" s="132">
        <f>Kalkulator!$F$3</f>
        <v>45383</v>
      </c>
      <c r="AF115" s="133">
        <f>Kalkulator!$H$3</f>
        <v>45412</v>
      </c>
    </row>
    <row r="116" spans="1:32" s="89" customFormat="1">
      <c r="A116" s="89" t="s">
        <v>3782</v>
      </c>
      <c r="B116" s="89" t="s">
        <v>4</v>
      </c>
      <c r="C116" s="89" t="s">
        <v>3674</v>
      </c>
      <c r="D116" s="89" t="s">
        <v>44</v>
      </c>
      <c r="E116" s="89" t="s">
        <v>876</v>
      </c>
      <c r="F116" s="90" t="s">
        <v>3783</v>
      </c>
      <c r="G116" s="158" t="s">
        <v>12</v>
      </c>
      <c r="H116" s="89" t="s">
        <v>23</v>
      </c>
      <c r="I116" s="89" t="s">
        <v>22</v>
      </c>
      <c r="J116" s="89">
        <v>700</v>
      </c>
      <c r="K116" s="89">
        <v>1</v>
      </c>
      <c r="L116" s="89" t="s">
        <v>3677</v>
      </c>
      <c r="M116" s="89" t="s">
        <v>21</v>
      </c>
      <c r="N116" s="89" t="s">
        <v>876</v>
      </c>
      <c r="O116" s="89" t="s">
        <v>22</v>
      </c>
      <c r="P116" s="89" t="s">
        <v>22</v>
      </c>
      <c r="Q116" s="89" t="s">
        <v>22</v>
      </c>
      <c r="R116" s="89" t="s">
        <v>21</v>
      </c>
      <c r="S116" s="89">
        <v>68943</v>
      </c>
      <c r="T116" s="89" t="s">
        <v>3784</v>
      </c>
      <c r="U116" s="89" t="s">
        <v>3714</v>
      </c>
      <c r="V116" s="89" t="s">
        <v>25</v>
      </c>
      <c r="W116" s="89" t="s">
        <v>21</v>
      </c>
      <c r="X116" s="89" t="s">
        <v>23</v>
      </c>
      <c r="Y116" s="89" t="s">
        <v>3785</v>
      </c>
      <c r="Z116" s="89" t="s">
        <v>3786</v>
      </c>
      <c r="AA116" s="89" t="s">
        <v>5131</v>
      </c>
      <c r="AB116" s="89" t="s">
        <v>5132</v>
      </c>
      <c r="AC116" t="s">
        <v>3787</v>
      </c>
      <c r="AD116" s="89">
        <v>10</v>
      </c>
      <c r="AE116" s="132">
        <f>Kalkulator!$F$3</f>
        <v>45383</v>
      </c>
      <c r="AF116" s="133">
        <f>Kalkulator!$H$3</f>
        <v>45412</v>
      </c>
    </row>
    <row r="117" spans="1:32" s="89" customFormat="1">
      <c r="A117" s="89" t="s">
        <v>3788</v>
      </c>
      <c r="B117" s="89" t="s">
        <v>4</v>
      </c>
      <c r="C117" s="89" t="s">
        <v>3674</v>
      </c>
      <c r="D117" s="89" t="s">
        <v>77</v>
      </c>
      <c r="E117" s="89" t="s">
        <v>1323</v>
      </c>
      <c r="F117" s="90" t="s">
        <v>3789</v>
      </c>
      <c r="G117" s="158" t="s">
        <v>12</v>
      </c>
      <c r="H117" s="89" t="s">
        <v>23</v>
      </c>
      <c r="I117" s="89" t="s">
        <v>22</v>
      </c>
      <c r="J117" s="89">
        <v>700</v>
      </c>
      <c r="K117" s="89">
        <v>1</v>
      </c>
      <c r="L117" s="89" t="s">
        <v>3677</v>
      </c>
      <c r="M117" s="89" t="s">
        <v>21</v>
      </c>
      <c r="N117" s="89" t="s">
        <v>1323</v>
      </c>
      <c r="O117" s="89" t="s">
        <v>22</v>
      </c>
      <c r="P117" s="89" t="s">
        <v>22</v>
      </c>
      <c r="Q117" s="89" t="s">
        <v>22</v>
      </c>
      <c r="R117" s="89" t="s">
        <v>21</v>
      </c>
      <c r="S117" s="89">
        <v>21876</v>
      </c>
      <c r="T117" s="89" t="s">
        <v>3790</v>
      </c>
      <c r="U117" s="89" t="s">
        <v>3714</v>
      </c>
      <c r="V117" s="89" t="s">
        <v>25</v>
      </c>
      <c r="W117" s="89" t="s">
        <v>21</v>
      </c>
      <c r="X117" s="89" t="s">
        <v>23</v>
      </c>
      <c r="Y117" s="89" t="s">
        <v>3791</v>
      </c>
      <c r="Z117" s="89" t="s">
        <v>3792</v>
      </c>
      <c r="AA117" s="89" t="s">
        <v>5133</v>
      </c>
      <c r="AB117" s="89" t="s">
        <v>5134</v>
      </c>
      <c r="AC117" t="s">
        <v>3793</v>
      </c>
      <c r="AD117" s="89">
        <v>7.5</v>
      </c>
      <c r="AE117" s="132">
        <f>Kalkulator!$F$3</f>
        <v>45383</v>
      </c>
      <c r="AF117" s="133">
        <f>Kalkulator!$H$3</f>
        <v>45412</v>
      </c>
    </row>
    <row r="118" spans="1:32" s="89" customFormat="1">
      <c r="A118" s="89" t="s">
        <v>3794</v>
      </c>
      <c r="B118" s="89" t="s">
        <v>4</v>
      </c>
      <c r="C118" s="89" t="s">
        <v>3674</v>
      </c>
      <c r="D118" s="89" t="s">
        <v>255</v>
      </c>
      <c r="E118" s="89" t="s">
        <v>3795</v>
      </c>
      <c r="F118" s="90" t="s">
        <v>3796</v>
      </c>
      <c r="G118" s="158" t="s">
        <v>12</v>
      </c>
      <c r="H118" s="89" t="s">
        <v>23</v>
      </c>
      <c r="I118" s="89" t="s">
        <v>22</v>
      </c>
      <c r="J118" s="89">
        <v>700</v>
      </c>
      <c r="K118" s="89">
        <v>1</v>
      </c>
      <c r="L118" s="89" t="s">
        <v>3677</v>
      </c>
      <c r="M118" s="89" t="s">
        <v>21</v>
      </c>
      <c r="N118" s="89" t="s">
        <v>3795</v>
      </c>
      <c r="O118" s="89" t="s">
        <v>22</v>
      </c>
      <c r="P118" s="89" t="s">
        <v>22</v>
      </c>
      <c r="Q118" s="89" t="s">
        <v>22</v>
      </c>
      <c r="R118" s="89" t="s">
        <v>21</v>
      </c>
      <c r="S118" s="89">
        <v>109129</v>
      </c>
      <c r="T118" s="89" t="s">
        <v>3797</v>
      </c>
      <c r="U118" s="89" t="s">
        <v>3714</v>
      </c>
      <c r="V118" s="89" t="s">
        <v>25</v>
      </c>
      <c r="W118" s="89" t="s">
        <v>21</v>
      </c>
      <c r="X118" s="89" t="s">
        <v>23</v>
      </c>
      <c r="Y118" s="89" t="s">
        <v>3798</v>
      </c>
      <c r="Z118" s="89" t="s">
        <v>3799</v>
      </c>
      <c r="AA118" s="89" t="s">
        <v>5135</v>
      </c>
      <c r="AB118" s="89" t="s">
        <v>5136</v>
      </c>
      <c r="AC118" t="s">
        <v>3800</v>
      </c>
      <c r="AD118" s="89">
        <v>7.16</v>
      </c>
      <c r="AE118" s="132">
        <f>Kalkulator!$F$3</f>
        <v>45383</v>
      </c>
      <c r="AF118" s="133">
        <f>Kalkulator!$H$3</f>
        <v>45412</v>
      </c>
    </row>
    <row r="119" spans="1:32" s="89" customFormat="1">
      <c r="A119" s="89" t="s">
        <v>3801</v>
      </c>
      <c r="B119" s="89" t="s">
        <v>4</v>
      </c>
      <c r="C119" s="89" t="s">
        <v>3674</v>
      </c>
      <c r="D119" s="89" t="s">
        <v>255</v>
      </c>
      <c r="E119" s="89" t="s">
        <v>3795</v>
      </c>
      <c r="F119" s="90" t="s">
        <v>3802</v>
      </c>
      <c r="G119" s="158" t="s">
        <v>12</v>
      </c>
      <c r="H119" s="89" t="s">
        <v>23</v>
      </c>
      <c r="I119" s="89" t="s">
        <v>22</v>
      </c>
      <c r="J119" s="89">
        <v>700</v>
      </c>
      <c r="K119" s="89">
        <v>1</v>
      </c>
      <c r="L119" s="89" t="s">
        <v>3677</v>
      </c>
      <c r="M119" s="89" t="s">
        <v>21</v>
      </c>
      <c r="N119" s="89" t="s">
        <v>3795</v>
      </c>
      <c r="O119" s="89" t="s">
        <v>22</v>
      </c>
      <c r="P119" s="89" t="s">
        <v>22</v>
      </c>
      <c r="Q119" s="89" t="s">
        <v>22</v>
      </c>
      <c r="R119" s="89" t="s">
        <v>21</v>
      </c>
      <c r="S119" s="89">
        <v>112382</v>
      </c>
      <c r="T119" s="89" t="s">
        <v>3803</v>
      </c>
      <c r="U119" s="89" t="s">
        <v>3714</v>
      </c>
      <c r="V119" s="89" t="s">
        <v>25</v>
      </c>
      <c r="W119" s="89" t="s">
        <v>21</v>
      </c>
      <c r="X119" s="89" t="s">
        <v>23</v>
      </c>
      <c r="Y119" s="89" t="s">
        <v>3804</v>
      </c>
      <c r="Z119" s="89" t="s">
        <v>3805</v>
      </c>
      <c r="AA119" s="89" t="s">
        <v>5137</v>
      </c>
      <c r="AB119" s="89" t="s">
        <v>5138</v>
      </c>
      <c r="AC119" t="s">
        <v>3806</v>
      </c>
      <c r="AD119" s="89">
        <v>8.16</v>
      </c>
      <c r="AE119" s="132">
        <f>Kalkulator!$F$3</f>
        <v>45383</v>
      </c>
      <c r="AF119" s="133">
        <f>Kalkulator!$H$3</f>
        <v>45412</v>
      </c>
    </row>
    <row r="120" spans="1:32" s="89" customFormat="1">
      <c r="A120" s="89" t="s">
        <v>3807</v>
      </c>
      <c r="B120" s="89" t="s">
        <v>4</v>
      </c>
      <c r="C120" s="89" t="s">
        <v>3674</v>
      </c>
      <c r="D120" s="89" t="s">
        <v>255</v>
      </c>
      <c r="E120" s="89" t="s">
        <v>3795</v>
      </c>
      <c r="F120" s="90" t="s">
        <v>3808</v>
      </c>
      <c r="G120" s="158" t="s">
        <v>12</v>
      </c>
      <c r="H120" s="89" t="s">
        <v>23</v>
      </c>
      <c r="I120" s="89" t="s">
        <v>22</v>
      </c>
      <c r="J120" s="89">
        <v>700</v>
      </c>
      <c r="K120" s="89">
        <v>1</v>
      </c>
      <c r="L120" s="89" t="s">
        <v>3677</v>
      </c>
      <c r="M120" s="89" t="s">
        <v>21</v>
      </c>
      <c r="N120" s="89" t="s">
        <v>3795</v>
      </c>
      <c r="O120" s="89" t="s">
        <v>22</v>
      </c>
      <c r="P120" s="89" t="s">
        <v>22</v>
      </c>
      <c r="Q120" s="89" t="s">
        <v>22</v>
      </c>
      <c r="R120" s="89" t="s">
        <v>21</v>
      </c>
      <c r="S120" s="89">
        <v>115635</v>
      </c>
      <c r="T120" s="89" t="s">
        <v>3809</v>
      </c>
      <c r="U120" s="89" t="s">
        <v>3714</v>
      </c>
      <c r="V120" s="89" t="s">
        <v>25</v>
      </c>
      <c r="W120" s="89" t="s">
        <v>21</v>
      </c>
      <c r="X120" s="89" t="s">
        <v>23</v>
      </c>
      <c r="Y120" s="89" t="s">
        <v>3810</v>
      </c>
      <c r="Z120" s="89" t="s">
        <v>3811</v>
      </c>
      <c r="AA120" s="89" t="s">
        <v>5139</v>
      </c>
      <c r="AB120" s="89" t="s">
        <v>5140</v>
      </c>
      <c r="AC120" t="s">
        <v>3812</v>
      </c>
      <c r="AD120" s="89">
        <v>9.33</v>
      </c>
      <c r="AE120" s="132">
        <f>Kalkulator!$F$3</f>
        <v>45383</v>
      </c>
      <c r="AF120" s="133">
        <f>Kalkulator!$H$3</f>
        <v>45412</v>
      </c>
    </row>
    <row r="121" spans="1:32" s="89" customFormat="1">
      <c r="A121" s="89" t="s">
        <v>3813</v>
      </c>
      <c r="B121" s="89" t="s">
        <v>4</v>
      </c>
      <c r="C121" s="89" t="s">
        <v>3674</v>
      </c>
      <c r="D121" s="89" t="s">
        <v>255</v>
      </c>
      <c r="E121" s="89" t="s">
        <v>3795</v>
      </c>
      <c r="F121" s="90" t="s">
        <v>3814</v>
      </c>
      <c r="G121" s="158" t="s">
        <v>12</v>
      </c>
      <c r="H121" s="89" t="s">
        <v>23</v>
      </c>
      <c r="I121" s="89" t="s">
        <v>22</v>
      </c>
      <c r="J121" s="89">
        <v>700</v>
      </c>
      <c r="K121" s="89">
        <v>1</v>
      </c>
      <c r="L121" s="89" t="s">
        <v>3677</v>
      </c>
      <c r="M121" s="89" t="s">
        <v>21</v>
      </c>
      <c r="N121" s="89" t="s">
        <v>3795</v>
      </c>
      <c r="O121" s="89" t="s">
        <v>22</v>
      </c>
      <c r="P121" s="89" t="s">
        <v>22</v>
      </c>
      <c r="Q121" s="89" t="s">
        <v>22</v>
      </c>
      <c r="R121" s="89" t="s">
        <v>21</v>
      </c>
      <c r="S121" s="89">
        <v>118888</v>
      </c>
      <c r="T121" s="89" t="s">
        <v>3815</v>
      </c>
      <c r="U121" s="89" t="s">
        <v>3714</v>
      </c>
      <c r="V121" s="89" t="s">
        <v>25</v>
      </c>
      <c r="W121" s="89" t="s">
        <v>21</v>
      </c>
      <c r="X121" s="89" t="s">
        <v>23</v>
      </c>
      <c r="Y121" s="89" t="s">
        <v>3816</v>
      </c>
      <c r="Z121" s="89" t="s">
        <v>3817</v>
      </c>
      <c r="AA121" s="89" t="s">
        <v>5141</v>
      </c>
      <c r="AB121" s="89" t="s">
        <v>5142</v>
      </c>
      <c r="AC121" t="s">
        <v>3818</v>
      </c>
      <c r="AD121" s="89">
        <v>7</v>
      </c>
      <c r="AE121" s="132">
        <f>Kalkulator!$F$3</f>
        <v>45383</v>
      </c>
      <c r="AF121" s="133">
        <f>Kalkulator!$H$3</f>
        <v>45412</v>
      </c>
    </row>
    <row r="122" spans="1:32" s="89" customFormat="1">
      <c r="A122" s="89" t="s">
        <v>5641</v>
      </c>
      <c r="B122" s="89" t="s">
        <v>4</v>
      </c>
      <c r="C122" s="89" t="s">
        <v>3674</v>
      </c>
      <c r="D122" s="89" t="s">
        <v>29</v>
      </c>
      <c r="E122" s="89" t="s">
        <v>5642</v>
      </c>
      <c r="F122" s="90" t="s">
        <v>5643</v>
      </c>
      <c r="G122" s="158" t="s">
        <v>12</v>
      </c>
      <c r="H122" s="89" t="s">
        <v>23</v>
      </c>
      <c r="I122" s="89" t="s">
        <v>22</v>
      </c>
      <c r="J122" s="89">
        <v>700</v>
      </c>
      <c r="K122" s="89">
        <v>1</v>
      </c>
      <c r="L122" s="89" t="s">
        <v>3677</v>
      </c>
      <c r="M122" s="89" t="s">
        <v>21</v>
      </c>
      <c r="N122" s="89" t="s">
        <v>5642</v>
      </c>
      <c r="O122" s="89" t="s">
        <v>22</v>
      </c>
      <c r="P122" s="89" t="s">
        <v>22</v>
      </c>
      <c r="Q122" s="89" t="s">
        <v>22</v>
      </c>
      <c r="R122" s="89" t="s">
        <v>21</v>
      </c>
      <c r="S122" s="89">
        <v>16758</v>
      </c>
      <c r="T122" s="89" t="s">
        <v>5722</v>
      </c>
      <c r="U122" s="89" t="s">
        <v>3714</v>
      </c>
      <c r="V122" s="89" t="s">
        <v>25</v>
      </c>
      <c r="W122" s="89" t="s">
        <v>21</v>
      </c>
      <c r="X122" s="89" t="s">
        <v>23</v>
      </c>
      <c r="Y122" s="89" t="s">
        <v>5723</v>
      </c>
      <c r="Z122" s="89" t="s">
        <v>5724</v>
      </c>
      <c r="AA122" s="89" t="s">
        <v>5834</v>
      </c>
      <c r="AB122" s="89" t="s">
        <v>5870</v>
      </c>
      <c r="AC122" t="s">
        <v>5725</v>
      </c>
      <c r="AD122" s="89">
        <v>5</v>
      </c>
      <c r="AE122" s="132">
        <f>Kalkulator!$F$3</f>
        <v>45383</v>
      </c>
      <c r="AF122" s="133">
        <f>Kalkulator!$H$3</f>
        <v>45412</v>
      </c>
    </row>
    <row r="123" spans="1:32" s="89" customFormat="1">
      <c r="A123" s="89" t="s">
        <v>3819</v>
      </c>
      <c r="B123" s="89" t="s">
        <v>4</v>
      </c>
      <c r="C123" s="89" t="s">
        <v>3674</v>
      </c>
      <c r="D123" s="89" t="s">
        <v>77</v>
      </c>
      <c r="E123" s="89" t="s">
        <v>3820</v>
      </c>
      <c r="F123" s="90" t="s">
        <v>3821</v>
      </c>
      <c r="G123" s="158" t="s">
        <v>12</v>
      </c>
      <c r="H123" s="89" t="s">
        <v>23</v>
      </c>
      <c r="I123" s="89" t="s">
        <v>22</v>
      </c>
      <c r="J123" s="89">
        <v>700</v>
      </c>
      <c r="K123" s="89">
        <v>1</v>
      </c>
      <c r="L123" s="89" t="s">
        <v>3677</v>
      </c>
      <c r="M123" s="89" t="s">
        <v>21</v>
      </c>
      <c r="N123" s="89" t="s">
        <v>3820</v>
      </c>
      <c r="O123" s="89" t="s">
        <v>22</v>
      </c>
      <c r="P123" s="89" t="s">
        <v>22</v>
      </c>
      <c r="Q123" s="89" t="s">
        <v>22</v>
      </c>
      <c r="R123" s="89" t="s">
        <v>21</v>
      </c>
      <c r="S123" s="89">
        <v>31393</v>
      </c>
      <c r="T123" s="89" t="s">
        <v>3822</v>
      </c>
      <c r="U123" s="89" t="s">
        <v>3714</v>
      </c>
      <c r="V123" s="89" t="s">
        <v>25</v>
      </c>
      <c r="W123" s="89" t="s">
        <v>21</v>
      </c>
      <c r="X123" s="89" t="s">
        <v>23</v>
      </c>
      <c r="Y123" s="89" t="s">
        <v>3823</v>
      </c>
      <c r="Z123" s="89" t="s">
        <v>3824</v>
      </c>
      <c r="AA123" s="89" t="s">
        <v>5143</v>
      </c>
      <c r="AB123" s="89" t="s">
        <v>5144</v>
      </c>
      <c r="AC123" t="s">
        <v>3825</v>
      </c>
      <c r="AD123" s="89">
        <v>9.33</v>
      </c>
      <c r="AE123" s="132">
        <f>Kalkulator!$F$3</f>
        <v>45383</v>
      </c>
      <c r="AF123" s="133">
        <f>Kalkulator!$H$3</f>
        <v>45412</v>
      </c>
    </row>
    <row r="124" spans="1:32" s="89" customFormat="1">
      <c r="A124" s="89" t="s">
        <v>5644</v>
      </c>
      <c r="B124" s="89" t="s">
        <v>4</v>
      </c>
      <c r="C124" s="89" t="s">
        <v>3674</v>
      </c>
      <c r="D124" s="89" t="s">
        <v>29</v>
      </c>
      <c r="E124" s="89" t="s">
        <v>42</v>
      </c>
      <c r="F124" s="90" t="s">
        <v>5645</v>
      </c>
      <c r="G124" s="158" t="s">
        <v>12</v>
      </c>
      <c r="H124" s="89" t="s">
        <v>23</v>
      </c>
      <c r="I124" s="89" t="s">
        <v>5619</v>
      </c>
      <c r="J124" s="89">
        <v>700</v>
      </c>
      <c r="K124" s="89">
        <v>1</v>
      </c>
      <c r="L124" s="89" t="s">
        <v>3677</v>
      </c>
      <c r="M124" s="89" t="s">
        <v>21</v>
      </c>
      <c r="N124" s="89" t="s">
        <v>42</v>
      </c>
      <c r="O124" s="89" t="s">
        <v>22</v>
      </c>
      <c r="P124" s="89" t="s">
        <v>22</v>
      </c>
      <c r="Q124" s="89" t="s">
        <v>22</v>
      </c>
      <c r="R124" s="89" t="s">
        <v>21</v>
      </c>
      <c r="S124" s="89">
        <v>1105</v>
      </c>
      <c r="T124" s="89" t="s">
        <v>5619</v>
      </c>
      <c r="U124" s="89" t="s">
        <v>3714</v>
      </c>
      <c r="V124" s="89" t="s">
        <v>25</v>
      </c>
      <c r="W124" s="89" t="s">
        <v>21</v>
      </c>
      <c r="X124" s="89" t="s">
        <v>23</v>
      </c>
      <c r="Y124" s="89" t="s">
        <v>5726</v>
      </c>
      <c r="Z124" s="89" t="s">
        <v>5727</v>
      </c>
      <c r="AA124" s="89" t="s">
        <v>5835</v>
      </c>
      <c r="AB124" s="89" t="s">
        <v>5871</v>
      </c>
      <c r="AC124" t="s">
        <v>5728</v>
      </c>
      <c r="AD124" s="89">
        <v>11.16</v>
      </c>
      <c r="AE124" s="132">
        <f>Kalkulator!$F$3</f>
        <v>45383</v>
      </c>
      <c r="AF124" s="133">
        <f>Kalkulator!$H$3</f>
        <v>45412</v>
      </c>
    </row>
    <row r="125" spans="1:32" s="89" customFormat="1">
      <c r="A125" s="89" t="s">
        <v>3826</v>
      </c>
      <c r="B125" s="89" t="s">
        <v>4</v>
      </c>
      <c r="C125" s="89" t="s">
        <v>3674</v>
      </c>
      <c r="D125" s="89" t="s">
        <v>58</v>
      </c>
      <c r="E125" s="89" t="s">
        <v>889</v>
      </c>
      <c r="F125" s="90" t="s">
        <v>3827</v>
      </c>
      <c r="G125" s="158" t="s">
        <v>12</v>
      </c>
      <c r="H125" s="89" t="s">
        <v>23</v>
      </c>
      <c r="I125" s="89" t="s">
        <v>22</v>
      </c>
      <c r="J125" s="89">
        <v>700</v>
      </c>
      <c r="K125" s="89">
        <v>1</v>
      </c>
      <c r="L125" s="89" t="s">
        <v>3677</v>
      </c>
      <c r="M125" s="89" t="s">
        <v>21</v>
      </c>
      <c r="N125" s="89" t="s">
        <v>889</v>
      </c>
      <c r="O125" s="89" t="s">
        <v>22</v>
      </c>
      <c r="P125" s="89" t="s">
        <v>22</v>
      </c>
      <c r="Q125" s="89" t="s">
        <v>22</v>
      </c>
      <c r="R125" s="89" t="s">
        <v>62</v>
      </c>
      <c r="S125" s="89">
        <v>86931</v>
      </c>
      <c r="T125" s="89" t="s">
        <v>3828</v>
      </c>
      <c r="U125" s="89" t="s">
        <v>3714</v>
      </c>
      <c r="V125" s="89" t="s">
        <v>25</v>
      </c>
      <c r="W125" s="89" t="s">
        <v>21</v>
      </c>
      <c r="X125" s="89" t="s">
        <v>23</v>
      </c>
      <c r="Y125" s="89" t="s">
        <v>3829</v>
      </c>
      <c r="Z125" s="89" t="s">
        <v>3830</v>
      </c>
      <c r="AA125" s="89" t="s">
        <v>5145</v>
      </c>
      <c r="AB125" s="89" t="s">
        <v>5146</v>
      </c>
      <c r="AC125" t="s">
        <v>3831</v>
      </c>
      <c r="AD125" s="89">
        <v>8.33</v>
      </c>
      <c r="AE125" s="132">
        <f>Kalkulator!$F$3</f>
        <v>45383</v>
      </c>
      <c r="AF125" s="133">
        <f>Kalkulator!$H$3</f>
        <v>45412</v>
      </c>
    </row>
    <row r="126" spans="1:32" s="89" customFormat="1">
      <c r="A126" s="89" t="s">
        <v>5646</v>
      </c>
      <c r="B126" s="89" t="s">
        <v>4</v>
      </c>
      <c r="C126" s="89" t="s">
        <v>3674</v>
      </c>
      <c r="D126" s="89" t="s">
        <v>44</v>
      </c>
      <c r="E126" s="89" t="s">
        <v>259</v>
      </c>
      <c r="F126" s="90" t="s">
        <v>5647</v>
      </c>
      <c r="G126" s="158" t="s">
        <v>12</v>
      </c>
      <c r="H126" s="89" t="s">
        <v>23</v>
      </c>
      <c r="I126" s="89" t="s">
        <v>22</v>
      </c>
      <c r="J126" s="89">
        <v>700</v>
      </c>
      <c r="K126" s="89">
        <v>1</v>
      </c>
      <c r="L126" s="89" t="s">
        <v>3677</v>
      </c>
      <c r="M126" s="89" t="s">
        <v>21</v>
      </c>
      <c r="N126" s="89" t="s">
        <v>259</v>
      </c>
      <c r="O126" s="89" t="s">
        <v>22</v>
      </c>
      <c r="P126" s="89" t="s">
        <v>22</v>
      </c>
      <c r="Q126" s="89" t="s">
        <v>22</v>
      </c>
      <c r="R126" s="89" t="s">
        <v>21</v>
      </c>
      <c r="S126" s="89">
        <v>106664</v>
      </c>
      <c r="T126" s="89" t="s">
        <v>5729</v>
      </c>
      <c r="U126" s="89" t="s">
        <v>3714</v>
      </c>
      <c r="V126" s="89" t="s">
        <v>25</v>
      </c>
      <c r="W126" s="89" t="s">
        <v>21</v>
      </c>
      <c r="X126" s="89" t="s">
        <v>23</v>
      </c>
      <c r="Y126" s="89" t="s">
        <v>5730</v>
      </c>
      <c r="Z126" s="89" t="s">
        <v>5731</v>
      </c>
      <c r="AA126" s="89" t="s">
        <v>5836</v>
      </c>
      <c r="AB126" s="89" t="s">
        <v>5872</v>
      </c>
      <c r="AC126" t="s">
        <v>4202</v>
      </c>
      <c r="AD126" s="89">
        <v>8.66</v>
      </c>
      <c r="AE126" s="132">
        <f>Kalkulator!$F$3</f>
        <v>45383</v>
      </c>
      <c r="AF126" s="133">
        <f>Kalkulator!$H$3</f>
        <v>45412</v>
      </c>
    </row>
    <row r="127" spans="1:32" s="89" customFormat="1">
      <c r="A127" s="89" t="s">
        <v>3832</v>
      </c>
      <c r="B127" s="89" t="s">
        <v>4</v>
      </c>
      <c r="C127" s="89" t="s">
        <v>3674</v>
      </c>
      <c r="D127" s="89" t="s">
        <v>44</v>
      </c>
      <c r="E127" s="89" t="s">
        <v>259</v>
      </c>
      <c r="F127" s="90" t="s">
        <v>3833</v>
      </c>
      <c r="G127" s="158" t="s">
        <v>12</v>
      </c>
      <c r="H127" s="89" t="s">
        <v>23</v>
      </c>
      <c r="I127" s="89" t="s">
        <v>22</v>
      </c>
      <c r="J127" s="89">
        <v>700</v>
      </c>
      <c r="K127" s="89">
        <v>1</v>
      </c>
      <c r="L127" s="89" t="s">
        <v>3677</v>
      </c>
      <c r="M127" s="89" t="s">
        <v>21</v>
      </c>
      <c r="N127" s="89" t="s">
        <v>259</v>
      </c>
      <c r="O127" s="89" t="s">
        <v>22</v>
      </c>
      <c r="P127" s="89" t="s">
        <v>22</v>
      </c>
      <c r="Q127" s="89" t="s">
        <v>22</v>
      </c>
      <c r="R127" s="89" t="s">
        <v>21</v>
      </c>
      <c r="S127" s="89">
        <v>106664</v>
      </c>
      <c r="T127" s="89" t="s">
        <v>3834</v>
      </c>
      <c r="U127" s="89" t="s">
        <v>3714</v>
      </c>
      <c r="V127" s="89" t="s">
        <v>25</v>
      </c>
      <c r="W127" s="89" t="s">
        <v>21</v>
      </c>
      <c r="X127" s="89" t="s">
        <v>23</v>
      </c>
      <c r="Y127" s="89" t="s">
        <v>3835</v>
      </c>
      <c r="Z127" s="89" t="s">
        <v>3836</v>
      </c>
      <c r="AA127" s="89" t="s">
        <v>5147</v>
      </c>
      <c r="AB127" s="89" t="s">
        <v>5148</v>
      </c>
      <c r="AC127" t="s">
        <v>3837</v>
      </c>
      <c r="AD127" s="89">
        <v>9.33</v>
      </c>
      <c r="AE127" s="132">
        <f>Kalkulator!$F$3</f>
        <v>45383</v>
      </c>
      <c r="AF127" s="133">
        <f>Kalkulator!$H$3</f>
        <v>45412</v>
      </c>
    </row>
    <row r="128" spans="1:32" s="89" customFormat="1">
      <c r="A128" s="89" t="s">
        <v>3838</v>
      </c>
      <c r="B128" s="89" t="s">
        <v>4</v>
      </c>
      <c r="C128" s="89" t="s">
        <v>3674</v>
      </c>
      <c r="D128" s="89" t="s">
        <v>58</v>
      </c>
      <c r="E128" s="89" t="s">
        <v>59</v>
      </c>
      <c r="F128" s="90" t="s">
        <v>3839</v>
      </c>
      <c r="G128" s="158" t="s">
        <v>12</v>
      </c>
      <c r="H128" s="89" t="s">
        <v>23</v>
      </c>
      <c r="I128" s="89" t="s">
        <v>22</v>
      </c>
      <c r="J128" s="89">
        <v>700</v>
      </c>
      <c r="K128" s="89">
        <v>1</v>
      </c>
      <c r="L128" s="89" t="s">
        <v>3677</v>
      </c>
      <c r="M128" s="89" t="s">
        <v>21</v>
      </c>
      <c r="N128" s="89" t="s">
        <v>59</v>
      </c>
      <c r="O128" s="89" t="s">
        <v>23</v>
      </c>
      <c r="P128" s="89" t="s">
        <v>23</v>
      </c>
      <c r="Q128" s="89" t="s">
        <v>23</v>
      </c>
      <c r="R128" s="89" t="s">
        <v>62</v>
      </c>
      <c r="S128" s="89">
        <v>296262</v>
      </c>
      <c r="T128" s="89" t="s">
        <v>3840</v>
      </c>
      <c r="U128" s="89" t="s">
        <v>3714</v>
      </c>
      <c r="V128" s="89" t="s">
        <v>25</v>
      </c>
      <c r="W128" s="89" t="s">
        <v>21</v>
      </c>
      <c r="X128" s="89" t="s">
        <v>23</v>
      </c>
      <c r="Y128" s="89" t="s">
        <v>3841</v>
      </c>
      <c r="Z128" s="89" t="s">
        <v>3842</v>
      </c>
      <c r="AA128" s="89" t="s">
        <v>5149</v>
      </c>
      <c r="AB128" s="89" t="s">
        <v>5150</v>
      </c>
      <c r="AC128" t="s">
        <v>3843</v>
      </c>
      <c r="AD128" s="89">
        <v>5</v>
      </c>
      <c r="AE128" s="132">
        <f>Kalkulator!$F$3</f>
        <v>45383</v>
      </c>
      <c r="AF128" s="133">
        <f>Kalkulator!$H$3</f>
        <v>45412</v>
      </c>
    </row>
    <row r="129" spans="1:32" s="89" customFormat="1">
      <c r="A129" s="89" t="s">
        <v>3844</v>
      </c>
      <c r="B129" s="89" t="s">
        <v>4</v>
      </c>
      <c r="C129" s="89" t="s">
        <v>3674</v>
      </c>
      <c r="D129" s="89" t="s">
        <v>58</v>
      </c>
      <c r="E129" s="89" t="s">
        <v>59</v>
      </c>
      <c r="F129" s="90" t="s">
        <v>3845</v>
      </c>
      <c r="G129" s="158" t="s">
        <v>12</v>
      </c>
      <c r="H129" s="89" t="s">
        <v>23</v>
      </c>
      <c r="I129" s="89" t="s">
        <v>22</v>
      </c>
      <c r="J129" s="89">
        <v>700</v>
      </c>
      <c r="K129" s="89">
        <v>1</v>
      </c>
      <c r="L129" s="89" t="s">
        <v>3677</v>
      </c>
      <c r="M129" s="89" t="s">
        <v>21</v>
      </c>
      <c r="N129" s="89" t="s">
        <v>59</v>
      </c>
      <c r="O129" s="89" t="s">
        <v>23</v>
      </c>
      <c r="P129" s="89" t="s">
        <v>23</v>
      </c>
      <c r="Q129" s="89" t="s">
        <v>23</v>
      </c>
      <c r="R129" s="89" t="s">
        <v>62</v>
      </c>
      <c r="S129" s="89">
        <v>296262</v>
      </c>
      <c r="T129" s="89" t="s">
        <v>3846</v>
      </c>
      <c r="U129" s="89" t="s">
        <v>3714</v>
      </c>
      <c r="V129" s="89" t="s">
        <v>25</v>
      </c>
      <c r="W129" s="89" t="s">
        <v>21</v>
      </c>
      <c r="X129" s="89" t="s">
        <v>23</v>
      </c>
      <c r="Y129" s="89" t="s">
        <v>3847</v>
      </c>
      <c r="Z129" s="89" t="s">
        <v>3848</v>
      </c>
      <c r="AA129" s="89" t="s">
        <v>5151</v>
      </c>
      <c r="AB129" s="89" t="s">
        <v>5152</v>
      </c>
      <c r="AC129" t="s">
        <v>3849</v>
      </c>
      <c r="AD129" s="89">
        <v>9.33</v>
      </c>
      <c r="AE129" s="132">
        <f>Kalkulator!$F$3</f>
        <v>45383</v>
      </c>
      <c r="AF129" s="133">
        <f>Kalkulator!$H$3</f>
        <v>45412</v>
      </c>
    </row>
    <row r="130" spans="1:32" s="89" customFormat="1">
      <c r="A130" s="89" t="s">
        <v>3850</v>
      </c>
      <c r="B130" s="89" t="s">
        <v>4</v>
      </c>
      <c r="C130" s="89" t="s">
        <v>3674</v>
      </c>
      <c r="D130" s="89" t="s">
        <v>58</v>
      </c>
      <c r="E130" s="89" t="s">
        <v>59</v>
      </c>
      <c r="F130" s="90" t="s">
        <v>3851</v>
      </c>
      <c r="G130" s="158" t="s">
        <v>12</v>
      </c>
      <c r="H130" s="89" t="s">
        <v>23</v>
      </c>
      <c r="I130" s="89" t="s">
        <v>22</v>
      </c>
      <c r="J130" s="89">
        <v>700</v>
      </c>
      <c r="K130" s="89">
        <v>1</v>
      </c>
      <c r="L130" s="89" t="s">
        <v>3677</v>
      </c>
      <c r="M130" s="89" t="s">
        <v>21</v>
      </c>
      <c r="N130" s="89" t="s">
        <v>59</v>
      </c>
      <c r="O130" s="89" t="s">
        <v>23</v>
      </c>
      <c r="P130" s="89" t="s">
        <v>23</v>
      </c>
      <c r="Q130" s="89" t="s">
        <v>23</v>
      </c>
      <c r="R130" s="89" t="s">
        <v>62</v>
      </c>
      <c r="S130" s="89">
        <v>296262</v>
      </c>
      <c r="T130" s="89" t="s">
        <v>3852</v>
      </c>
      <c r="U130" s="89" t="s">
        <v>3714</v>
      </c>
      <c r="V130" s="89" t="s">
        <v>25</v>
      </c>
      <c r="W130" s="89" t="s">
        <v>21</v>
      </c>
      <c r="X130" s="89" t="s">
        <v>23</v>
      </c>
      <c r="Y130" s="89" t="s">
        <v>3853</v>
      </c>
      <c r="Z130" s="89" t="s">
        <v>3854</v>
      </c>
      <c r="AA130" s="89" t="s">
        <v>5153</v>
      </c>
      <c r="AB130" s="89" t="s">
        <v>5154</v>
      </c>
      <c r="AC130" t="s">
        <v>3855</v>
      </c>
      <c r="AD130" s="89">
        <v>7.75</v>
      </c>
      <c r="AE130" s="132">
        <f>Kalkulator!$F$3</f>
        <v>45383</v>
      </c>
      <c r="AF130" s="133">
        <f>Kalkulator!$H$3</f>
        <v>45412</v>
      </c>
    </row>
    <row r="131" spans="1:32" s="89" customFormat="1">
      <c r="A131" s="89" t="s">
        <v>3856</v>
      </c>
      <c r="B131" s="89" t="s">
        <v>4</v>
      </c>
      <c r="C131" s="89" t="s">
        <v>3674</v>
      </c>
      <c r="D131" s="89" t="s">
        <v>58</v>
      </c>
      <c r="E131" s="89" t="s">
        <v>59</v>
      </c>
      <c r="F131" s="90" t="s">
        <v>3857</v>
      </c>
      <c r="G131" s="158" t="s">
        <v>12</v>
      </c>
      <c r="H131" s="89" t="s">
        <v>23</v>
      </c>
      <c r="I131" s="89" t="s">
        <v>22</v>
      </c>
      <c r="J131" s="89">
        <v>700</v>
      </c>
      <c r="K131" s="89">
        <v>1</v>
      </c>
      <c r="L131" s="89" t="s">
        <v>3677</v>
      </c>
      <c r="M131" s="89" t="s">
        <v>21</v>
      </c>
      <c r="N131" s="89" t="s">
        <v>59</v>
      </c>
      <c r="O131" s="89" t="s">
        <v>23</v>
      </c>
      <c r="P131" s="89" t="s">
        <v>23</v>
      </c>
      <c r="Q131" s="89" t="s">
        <v>23</v>
      </c>
      <c r="R131" s="89" t="s">
        <v>62</v>
      </c>
      <c r="S131" s="89">
        <v>296262</v>
      </c>
      <c r="T131" s="89" t="s">
        <v>3858</v>
      </c>
      <c r="U131" s="89" t="s">
        <v>3714</v>
      </c>
      <c r="V131" s="89" t="s">
        <v>25</v>
      </c>
      <c r="W131" s="89" t="s">
        <v>21</v>
      </c>
      <c r="X131" s="89" t="s">
        <v>23</v>
      </c>
      <c r="Y131" s="89" t="s">
        <v>3859</v>
      </c>
      <c r="Z131" s="89" t="s">
        <v>3860</v>
      </c>
      <c r="AA131" s="89" t="s">
        <v>5155</v>
      </c>
      <c r="AB131" s="89" t="s">
        <v>5156</v>
      </c>
      <c r="AC131" t="s">
        <v>3861</v>
      </c>
      <c r="AD131" s="89">
        <v>6.25</v>
      </c>
      <c r="AE131" s="132">
        <f>Kalkulator!$F$3</f>
        <v>45383</v>
      </c>
      <c r="AF131" s="133">
        <f>Kalkulator!$H$3</f>
        <v>45412</v>
      </c>
    </row>
    <row r="132" spans="1:32" s="89" customFormat="1">
      <c r="A132" s="89" t="s">
        <v>3862</v>
      </c>
      <c r="B132" s="89" t="s">
        <v>4</v>
      </c>
      <c r="C132" s="89" t="s">
        <v>3674</v>
      </c>
      <c r="D132" s="89" t="s">
        <v>58</v>
      </c>
      <c r="E132" s="89" t="s">
        <v>59</v>
      </c>
      <c r="F132" s="90" t="s">
        <v>3863</v>
      </c>
      <c r="G132" s="158" t="s">
        <v>12</v>
      </c>
      <c r="H132" s="89" t="s">
        <v>23</v>
      </c>
      <c r="I132" s="89" t="s">
        <v>22</v>
      </c>
      <c r="J132" s="89">
        <v>700</v>
      </c>
      <c r="K132" s="89">
        <v>1</v>
      </c>
      <c r="L132" s="89" t="s">
        <v>3677</v>
      </c>
      <c r="M132" s="89" t="s">
        <v>21</v>
      </c>
      <c r="N132" s="89" t="s">
        <v>59</v>
      </c>
      <c r="O132" s="89" t="s">
        <v>23</v>
      </c>
      <c r="P132" s="89" t="s">
        <v>23</v>
      </c>
      <c r="Q132" s="89" t="s">
        <v>23</v>
      </c>
      <c r="R132" s="89" t="s">
        <v>62</v>
      </c>
      <c r="S132" s="89">
        <v>296262</v>
      </c>
      <c r="T132" s="89" t="s">
        <v>3864</v>
      </c>
      <c r="U132" s="89" t="s">
        <v>3714</v>
      </c>
      <c r="V132" s="89" t="s">
        <v>25</v>
      </c>
      <c r="W132" s="89" t="s">
        <v>21</v>
      </c>
      <c r="X132" s="89" t="s">
        <v>23</v>
      </c>
      <c r="Y132" s="89" t="s">
        <v>3865</v>
      </c>
      <c r="Z132" s="89" t="s">
        <v>3866</v>
      </c>
      <c r="AA132" s="89" t="s">
        <v>5157</v>
      </c>
      <c r="AB132" s="89" t="s">
        <v>5158</v>
      </c>
      <c r="AC132" t="s">
        <v>3867</v>
      </c>
      <c r="AD132" s="89">
        <v>6.83</v>
      </c>
      <c r="AE132" s="132">
        <f>Kalkulator!$F$3</f>
        <v>45383</v>
      </c>
      <c r="AF132" s="133">
        <f>Kalkulator!$H$3</f>
        <v>45412</v>
      </c>
    </row>
    <row r="133" spans="1:32" s="89" customFormat="1">
      <c r="A133" s="89" t="s">
        <v>3868</v>
      </c>
      <c r="B133" s="89" t="s">
        <v>4</v>
      </c>
      <c r="C133" s="89" t="s">
        <v>3674</v>
      </c>
      <c r="D133" s="89" t="s">
        <v>58</v>
      </c>
      <c r="E133" s="89" t="s">
        <v>59</v>
      </c>
      <c r="F133" s="90" t="s">
        <v>3869</v>
      </c>
      <c r="G133" s="158" t="s">
        <v>12</v>
      </c>
      <c r="H133" s="89" t="s">
        <v>23</v>
      </c>
      <c r="I133" s="89" t="s">
        <v>22</v>
      </c>
      <c r="J133" s="89">
        <v>700</v>
      </c>
      <c r="K133" s="89">
        <v>1</v>
      </c>
      <c r="L133" s="89" t="s">
        <v>3677</v>
      </c>
      <c r="M133" s="89" t="s">
        <v>21</v>
      </c>
      <c r="N133" s="89" t="s">
        <v>59</v>
      </c>
      <c r="O133" s="89" t="s">
        <v>23</v>
      </c>
      <c r="P133" s="89" t="s">
        <v>23</v>
      </c>
      <c r="Q133" s="89" t="s">
        <v>23</v>
      </c>
      <c r="R133" s="89" t="s">
        <v>62</v>
      </c>
      <c r="S133" s="89">
        <v>296262</v>
      </c>
      <c r="T133" s="89" t="s">
        <v>3870</v>
      </c>
      <c r="U133" s="89" t="s">
        <v>3714</v>
      </c>
      <c r="V133" s="89" t="s">
        <v>25</v>
      </c>
      <c r="W133" s="89" t="s">
        <v>21</v>
      </c>
      <c r="X133" s="89" t="s">
        <v>23</v>
      </c>
      <c r="Y133" s="89" t="s">
        <v>3871</v>
      </c>
      <c r="Z133" s="89" t="s">
        <v>3872</v>
      </c>
      <c r="AA133" s="89" t="s">
        <v>5159</v>
      </c>
      <c r="AB133" s="89" t="s">
        <v>5160</v>
      </c>
      <c r="AC133" t="s">
        <v>3873</v>
      </c>
      <c r="AD133" s="89">
        <v>8.16</v>
      </c>
      <c r="AE133" s="132">
        <f>Kalkulator!$F$3</f>
        <v>45383</v>
      </c>
      <c r="AF133" s="133">
        <f>Kalkulator!$H$3</f>
        <v>45412</v>
      </c>
    </row>
    <row r="134" spans="1:32" s="89" customFormat="1">
      <c r="A134" s="89" t="s">
        <v>3874</v>
      </c>
      <c r="B134" s="89" t="s">
        <v>4</v>
      </c>
      <c r="C134" s="89" t="s">
        <v>3674</v>
      </c>
      <c r="D134" s="89" t="s">
        <v>58</v>
      </c>
      <c r="E134" s="89" t="s">
        <v>59</v>
      </c>
      <c r="F134" s="90" t="s">
        <v>3875</v>
      </c>
      <c r="G134" s="158" t="s">
        <v>12</v>
      </c>
      <c r="H134" s="89" t="s">
        <v>23</v>
      </c>
      <c r="I134" s="89" t="s">
        <v>22</v>
      </c>
      <c r="J134" s="89">
        <v>700</v>
      </c>
      <c r="K134" s="89">
        <v>1</v>
      </c>
      <c r="L134" s="89" t="s">
        <v>3677</v>
      </c>
      <c r="M134" s="89" t="s">
        <v>21</v>
      </c>
      <c r="N134" s="89" t="s">
        <v>59</v>
      </c>
      <c r="O134" s="89" t="s">
        <v>23</v>
      </c>
      <c r="P134" s="89" t="s">
        <v>23</v>
      </c>
      <c r="Q134" s="89" t="s">
        <v>23</v>
      </c>
      <c r="R134" s="89" t="s">
        <v>62</v>
      </c>
      <c r="S134" s="89">
        <v>296262</v>
      </c>
      <c r="T134" s="89" t="s">
        <v>3749</v>
      </c>
      <c r="U134" s="89" t="s">
        <v>3714</v>
      </c>
      <c r="V134" s="89" t="s">
        <v>25</v>
      </c>
      <c r="W134" s="89" t="s">
        <v>21</v>
      </c>
      <c r="X134" s="89" t="s">
        <v>23</v>
      </c>
      <c r="Y134" s="89" t="s">
        <v>3876</v>
      </c>
      <c r="Z134" s="89" t="s">
        <v>3877</v>
      </c>
      <c r="AA134" s="89" t="s">
        <v>5161</v>
      </c>
      <c r="AB134" s="89" t="s">
        <v>5162</v>
      </c>
      <c r="AC134" t="s">
        <v>3878</v>
      </c>
      <c r="AD134" s="89">
        <v>8.5</v>
      </c>
      <c r="AE134" s="132">
        <f>Kalkulator!$F$3</f>
        <v>45383</v>
      </c>
      <c r="AF134" s="133">
        <f>Kalkulator!$H$3</f>
        <v>45412</v>
      </c>
    </row>
    <row r="135" spans="1:32" s="89" customFormat="1">
      <c r="A135" s="89" t="s">
        <v>3879</v>
      </c>
      <c r="B135" s="89" t="s">
        <v>4</v>
      </c>
      <c r="C135" s="89" t="s">
        <v>3674</v>
      </c>
      <c r="D135" s="89" t="s">
        <v>44</v>
      </c>
      <c r="E135" s="89" t="s">
        <v>3880</v>
      </c>
      <c r="F135" s="90" t="s">
        <v>3881</v>
      </c>
      <c r="G135" s="158" t="s">
        <v>12</v>
      </c>
      <c r="H135" s="89" t="s">
        <v>23</v>
      </c>
      <c r="I135" s="89" t="s">
        <v>22</v>
      </c>
      <c r="J135" s="89">
        <v>700</v>
      </c>
      <c r="K135" s="89">
        <v>1</v>
      </c>
      <c r="L135" s="89" t="s">
        <v>3677</v>
      </c>
      <c r="M135" s="89" t="s">
        <v>21</v>
      </c>
      <c r="N135" s="89" t="s">
        <v>3880</v>
      </c>
      <c r="O135" s="89" t="s">
        <v>22</v>
      </c>
      <c r="P135" s="89" t="s">
        <v>22</v>
      </c>
      <c r="Q135" s="89" t="s">
        <v>22</v>
      </c>
      <c r="R135" s="89" t="s">
        <v>21</v>
      </c>
      <c r="S135" s="89">
        <v>20000</v>
      </c>
      <c r="T135" s="89" t="s">
        <v>3882</v>
      </c>
      <c r="U135" s="89" t="s">
        <v>3714</v>
      </c>
      <c r="V135" s="89" t="s">
        <v>25</v>
      </c>
      <c r="W135" s="89" t="s">
        <v>21</v>
      </c>
      <c r="X135" s="89" t="s">
        <v>23</v>
      </c>
      <c r="Y135" s="89" t="s">
        <v>3883</v>
      </c>
      <c r="Z135" s="89" t="s">
        <v>3884</v>
      </c>
      <c r="AA135" s="89" t="s">
        <v>5163</v>
      </c>
      <c r="AB135" s="89" t="s">
        <v>5164</v>
      </c>
      <c r="AC135" t="s">
        <v>3885</v>
      </c>
      <c r="AD135" s="89">
        <v>8.33</v>
      </c>
      <c r="AE135" s="132">
        <f>Kalkulator!$F$3</f>
        <v>45383</v>
      </c>
      <c r="AF135" s="133">
        <f>Kalkulator!$H$3</f>
        <v>45412</v>
      </c>
    </row>
    <row r="136" spans="1:32" s="89" customFormat="1">
      <c r="A136" s="89" t="s">
        <v>5648</v>
      </c>
      <c r="B136" s="89" t="s">
        <v>4</v>
      </c>
      <c r="C136" s="89" t="s">
        <v>3674</v>
      </c>
      <c r="D136" s="89" t="s">
        <v>29</v>
      </c>
      <c r="E136" s="89" t="s">
        <v>5649</v>
      </c>
      <c r="F136" s="90" t="s">
        <v>5650</v>
      </c>
      <c r="G136" s="158" t="s">
        <v>12</v>
      </c>
      <c r="H136" s="89" t="s">
        <v>23</v>
      </c>
      <c r="I136" s="89" t="s">
        <v>22</v>
      </c>
      <c r="J136" s="89">
        <v>700</v>
      </c>
      <c r="K136" s="89">
        <v>1</v>
      </c>
      <c r="L136" s="89" t="s">
        <v>3677</v>
      </c>
      <c r="M136" s="89" t="s">
        <v>21</v>
      </c>
      <c r="N136" s="89" t="s">
        <v>5649</v>
      </c>
      <c r="O136" s="89" t="s">
        <v>22</v>
      </c>
      <c r="P136" s="89" t="s">
        <v>22</v>
      </c>
      <c r="Q136" s="89" t="s">
        <v>22</v>
      </c>
      <c r="R136" s="89" t="s">
        <v>21</v>
      </c>
      <c r="S136" s="89">
        <v>17191</v>
      </c>
      <c r="T136" s="89" t="s">
        <v>4294</v>
      </c>
      <c r="U136" s="89" t="s">
        <v>3714</v>
      </c>
      <c r="V136" s="89" t="s">
        <v>25</v>
      </c>
      <c r="W136" s="89" t="s">
        <v>21</v>
      </c>
      <c r="X136" s="89" t="s">
        <v>23</v>
      </c>
      <c r="Y136" s="89" t="s">
        <v>5732</v>
      </c>
      <c r="Z136" s="89" t="s">
        <v>5733</v>
      </c>
      <c r="AA136" s="89" t="s">
        <v>5837</v>
      </c>
      <c r="AB136" s="89" t="s">
        <v>5873</v>
      </c>
      <c r="AC136" t="s">
        <v>3681</v>
      </c>
      <c r="AD136" s="89">
        <v>10.16</v>
      </c>
      <c r="AE136" s="132">
        <f>Kalkulator!$F$3</f>
        <v>45383</v>
      </c>
      <c r="AF136" s="133">
        <f>Kalkulator!$H$3</f>
        <v>45412</v>
      </c>
    </row>
    <row r="137" spans="1:32" s="89" customFormat="1">
      <c r="A137" s="89" t="s">
        <v>3886</v>
      </c>
      <c r="B137" s="89" t="s">
        <v>4</v>
      </c>
      <c r="C137" s="89" t="s">
        <v>3674</v>
      </c>
      <c r="D137" s="89" t="s">
        <v>54</v>
      </c>
      <c r="E137" s="89" t="s">
        <v>55</v>
      </c>
      <c r="F137" s="90" t="s">
        <v>3887</v>
      </c>
      <c r="G137" s="158" t="s">
        <v>12</v>
      </c>
      <c r="H137" s="89" t="s">
        <v>23</v>
      </c>
      <c r="I137" s="89" t="s">
        <v>22</v>
      </c>
      <c r="J137" s="89">
        <v>700</v>
      </c>
      <c r="K137" s="89">
        <v>1</v>
      </c>
      <c r="L137" s="89" t="s">
        <v>3677</v>
      </c>
      <c r="M137" s="89" t="s">
        <v>21</v>
      </c>
      <c r="N137" s="89" t="s">
        <v>1281</v>
      </c>
      <c r="O137" s="89" t="s">
        <v>23</v>
      </c>
      <c r="P137" s="89" t="s">
        <v>23</v>
      </c>
      <c r="Q137" s="89" t="s">
        <v>23</v>
      </c>
      <c r="R137" s="89" t="s">
        <v>21</v>
      </c>
      <c r="S137" s="89">
        <v>756183</v>
      </c>
      <c r="T137" s="89" t="s">
        <v>3888</v>
      </c>
      <c r="U137" s="89" t="s">
        <v>3714</v>
      </c>
      <c r="V137" s="89" t="s">
        <v>25</v>
      </c>
      <c r="W137" s="89" t="s">
        <v>21</v>
      </c>
      <c r="X137" s="89" t="s">
        <v>23</v>
      </c>
      <c r="Y137" s="89" t="s">
        <v>3889</v>
      </c>
      <c r="Z137" s="89" t="s">
        <v>3890</v>
      </c>
      <c r="AA137" s="89" t="s">
        <v>5165</v>
      </c>
      <c r="AB137" s="89" t="s">
        <v>5166</v>
      </c>
      <c r="AC137" t="s">
        <v>3891</v>
      </c>
      <c r="AD137" s="89">
        <v>10</v>
      </c>
      <c r="AE137" s="132">
        <f>Kalkulator!$F$3</f>
        <v>45383</v>
      </c>
      <c r="AF137" s="133">
        <f>Kalkulator!$H$3</f>
        <v>45412</v>
      </c>
    </row>
    <row r="138" spans="1:32" s="89" customFormat="1">
      <c r="A138" s="89" t="s">
        <v>3892</v>
      </c>
      <c r="B138" s="89" t="s">
        <v>4</v>
      </c>
      <c r="C138" s="89" t="s">
        <v>3674</v>
      </c>
      <c r="D138" s="89" t="s">
        <v>54</v>
      </c>
      <c r="E138" s="89" t="s">
        <v>55</v>
      </c>
      <c r="F138" s="90" t="s">
        <v>3893</v>
      </c>
      <c r="G138" s="158" t="s">
        <v>12</v>
      </c>
      <c r="H138" s="89" t="s">
        <v>23</v>
      </c>
      <c r="I138" s="89" t="s">
        <v>22</v>
      </c>
      <c r="J138" s="89">
        <v>700</v>
      </c>
      <c r="K138" s="89">
        <v>1</v>
      </c>
      <c r="L138" s="89" t="s">
        <v>3677</v>
      </c>
      <c r="M138" s="89" t="s">
        <v>21</v>
      </c>
      <c r="N138" s="89" t="s">
        <v>1312</v>
      </c>
      <c r="O138" s="89" t="s">
        <v>23</v>
      </c>
      <c r="P138" s="89" t="s">
        <v>23</v>
      </c>
      <c r="Q138" s="89" t="s">
        <v>23</v>
      </c>
      <c r="R138" s="89" t="s">
        <v>21</v>
      </c>
      <c r="S138" s="89">
        <v>756183</v>
      </c>
      <c r="T138" s="89" t="s">
        <v>3894</v>
      </c>
      <c r="U138" s="89" t="s">
        <v>3714</v>
      </c>
      <c r="V138" s="89" t="s">
        <v>25</v>
      </c>
      <c r="W138" s="89" t="s">
        <v>21</v>
      </c>
      <c r="X138" s="89" t="s">
        <v>23</v>
      </c>
      <c r="Y138" s="89" t="s">
        <v>3895</v>
      </c>
      <c r="Z138" s="89" t="s">
        <v>3896</v>
      </c>
      <c r="AA138" s="89" t="s">
        <v>5167</v>
      </c>
      <c r="AB138" s="89" t="s">
        <v>5168</v>
      </c>
      <c r="AC138" t="s">
        <v>3897</v>
      </c>
      <c r="AD138" s="89">
        <v>9.16</v>
      </c>
      <c r="AE138" s="132">
        <f>Kalkulator!$F$3</f>
        <v>45383</v>
      </c>
      <c r="AF138" s="133">
        <f>Kalkulator!$H$3</f>
        <v>45412</v>
      </c>
    </row>
    <row r="139" spans="1:32" s="89" customFormat="1">
      <c r="A139" s="89" t="s">
        <v>3898</v>
      </c>
      <c r="B139" s="89" t="s">
        <v>4</v>
      </c>
      <c r="C139" s="89" t="s">
        <v>3674</v>
      </c>
      <c r="D139" s="89" t="s">
        <v>54</v>
      </c>
      <c r="E139" s="89" t="s">
        <v>55</v>
      </c>
      <c r="F139" s="90" t="s">
        <v>3899</v>
      </c>
      <c r="G139" s="158" t="s">
        <v>12</v>
      </c>
      <c r="H139" s="89" t="s">
        <v>23</v>
      </c>
      <c r="I139" s="89" t="s">
        <v>22</v>
      </c>
      <c r="J139" s="89">
        <v>700</v>
      </c>
      <c r="K139" s="89">
        <v>1</v>
      </c>
      <c r="L139" s="89" t="s">
        <v>3677</v>
      </c>
      <c r="M139" s="89" t="s">
        <v>21</v>
      </c>
      <c r="N139" s="89" t="s">
        <v>1312</v>
      </c>
      <c r="O139" s="89" t="s">
        <v>23</v>
      </c>
      <c r="P139" s="89" t="s">
        <v>23</v>
      </c>
      <c r="Q139" s="89" t="s">
        <v>23</v>
      </c>
      <c r="R139" s="89" t="s">
        <v>21</v>
      </c>
      <c r="S139" s="89">
        <v>756183</v>
      </c>
      <c r="T139" s="89" t="s">
        <v>3900</v>
      </c>
      <c r="U139" s="89" t="s">
        <v>3714</v>
      </c>
      <c r="V139" s="89" t="s">
        <v>25</v>
      </c>
      <c r="W139" s="89" t="s">
        <v>21</v>
      </c>
      <c r="X139" s="89" t="s">
        <v>23</v>
      </c>
      <c r="Y139" s="89" t="s">
        <v>3901</v>
      </c>
      <c r="Z139" s="89" t="s">
        <v>3902</v>
      </c>
      <c r="AA139" s="89" t="s">
        <v>5169</v>
      </c>
      <c r="AB139" s="89" t="s">
        <v>5170</v>
      </c>
      <c r="AC139" t="s">
        <v>3903</v>
      </c>
      <c r="AD139" s="89">
        <v>10.16</v>
      </c>
      <c r="AE139" s="132">
        <f>Kalkulator!$F$3</f>
        <v>45383</v>
      </c>
      <c r="AF139" s="133">
        <f>Kalkulator!$H$3</f>
        <v>45412</v>
      </c>
    </row>
    <row r="140" spans="1:32" s="89" customFormat="1">
      <c r="A140" s="89" t="s">
        <v>3904</v>
      </c>
      <c r="B140" s="89" t="s">
        <v>4</v>
      </c>
      <c r="C140" s="89" t="s">
        <v>3674</v>
      </c>
      <c r="D140" s="89" t="s">
        <v>54</v>
      </c>
      <c r="E140" s="89" t="s">
        <v>55</v>
      </c>
      <c r="F140" s="90" t="s">
        <v>3905</v>
      </c>
      <c r="G140" s="158" t="s">
        <v>12</v>
      </c>
      <c r="H140" s="89" t="s">
        <v>23</v>
      </c>
      <c r="I140" s="89" t="s">
        <v>22</v>
      </c>
      <c r="J140" s="89">
        <v>700</v>
      </c>
      <c r="K140" s="89">
        <v>1</v>
      </c>
      <c r="L140" s="89" t="s">
        <v>3677</v>
      </c>
      <c r="M140" s="89" t="s">
        <v>21</v>
      </c>
      <c r="N140" s="89" t="s">
        <v>1312</v>
      </c>
      <c r="O140" s="89" t="s">
        <v>23</v>
      </c>
      <c r="P140" s="89" t="s">
        <v>23</v>
      </c>
      <c r="Q140" s="89" t="s">
        <v>23</v>
      </c>
      <c r="R140" s="89" t="s">
        <v>21</v>
      </c>
      <c r="S140" s="89">
        <v>756183</v>
      </c>
      <c r="T140" s="89" t="s">
        <v>3906</v>
      </c>
      <c r="U140" s="89" t="s">
        <v>3714</v>
      </c>
      <c r="V140" s="89" t="s">
        <v>25</v>
      </c>
      <c r="W140" s="89" t="s">
        <v>21</v>
      </c>
      <c r="X140" s="89" t="s">
        <v>23</v>
      </c>
      <c r="Y140" s="89" t="s">
        <v>3907</v>
      </c>
      <c r="Z140" s="89" t="s">
        <v>3908</v>
      </c>
      <c r="AA140" s="89" t="s">
        <v>5171</v>
      </c>
      <c r="AB140" s="89" t="s">
        <v>5172</v>
      </c>
      <c r="AC140" t="s">
        <v>3897</v>
      </c>
      <c r="AD140" s="89">
        <v>9.16</v>
      </c>
      <c r="AE140" s="132">
        <f>Kalkulator!$F$3</f>
        <v>45383</v>
      </c>
      <c r="AF140" s="133">
        <f>Kalkulator!$H$3</f>
        <v>45412</v>
      </c>
    </row>
    <row r="141" spans="1:32" s="89" customFormat="1">
      <c r="A141" s="89" t="s">
        <v>3909</v>
      </c>
      <c r="B141" s="89" t="s">
        <v>4</v>
      </c>
      <c r="C141" s="89" t="s">
        <v>3674</v>
      </c>
      <c r="D141" s="89" t="s">
        <v>54</v>
      </c>
      <c r="E141" s="89" t="s">
        <v>55</v>
      </c>
      <c r="F141" s="90" t="s">
        <v>3910</v>
      </c>
      <c r="G141" s="158" t="s">
        <v>12</v>
      </c>
      <c r="H141" s="89" t="s">
        <v>23</v>
      </c>
      <c r="I141" s="89" t="s">
        <v>22</v>
      </c>
      <c r="J141" s="89">
        <v>700</v>
      </c>
      <c r="K141" s="89">
        <v>1</v>
      </c>
      <c r="L141" s="89" t="s">
        <v>3677</v>
      </c>
      <c r="M141" s="89" t="s">
        <v>21</v>
      </c>
      <c r="N141" s="89" t="s">
        <v>1312</v>
      </c>
      <c r="O141" s="89" t="s">
        <v>23</v>
      </c>
      <c r="P141" s="89" t="s">
        <v>23</v>
      </c>
      <c r="Q141" s="89" t="s">
        <v>23</v>
      </c>
      <c r="R141" s="89" t="s">
        <v>21</v>
      </c>
      <c r="S141" s="89">
        <v>756183</v>
      </c>
      <c r="T141" s="89" t="s">
        <v>3911</v>
      </c>
      <c r="U141" s="89" t="s">
        <v>3714</v>
      </c>
      <c r="V141" s="89" t="s">
        <v>25</v>
      </c>
      <c r="W141" s="89" t="s">
        <v>21</v>
      </c>
      <c r="X141" s="89" t="s">
        <v>23</v>
      </c>
      <c r="Y141" s="89" t="s">
        <v>3912</v>
      </c>
      <c r="Z141" s="89" t="s">
        <v>3913</v>
      </c>
      <c r="AA141" s="89" t="s">
        <v>5173</v>
      </c>
      <c r="AB141" s="89" t="s">
        <v>5174</v>
      </c>
      <c r="AC141" t="s">
        <v>3914</v>
      </c>
      <c r="AD141" s="89">
        <v>6.66</v>
      </c>
      <c r="AE141" s="132">
        <f>Kalkulator!$F$3</f>
        <v>45383</v>
      </c>
      <c r="AF141" s="133">
        <f>Kalkulator!$H$3</f>
        <v>45412</v>
      </c>
    </row>
    <row r="142" spans="1:32" s="89" customFormat="1">
      <c r="A142" s="89" t="s">
        <v>3915</v>
      </c>
      <c r="B142" s="89" t="s">
        <v>4</v>
      </c>
      <c r="C142" s="89" t="s">
        <v>3674</v>
      </c>
      <c r="D142" s="89" t="s">
        <v>54</v>
      </c>
      <c r="E142" s="89" t="s">
        <v>55</v>
      </c>
      <c r="F142" s="90" t="s">
        <v>3916</v>
      </c>
      <c r="G142" s="158" t="s">
        <v>12</v>
      </c>
      <c r="H142" s="89" t="s">
        <v>23</v>
      </c>
      <c r="I142" s="89" t="s">
        <v>22</v>
      </c>
      <c r="J142" s="89">
        <v>700</v>
      </c>
      <c r="K142" s="89">
        <v>1</v>
      </c>
      <c r="L142" s="89" t="s">
        <v>3677</v>
      </c>
      <c r="M142" s="89" t="s">
        <v>21</v>
      </c>
      <c r="N142" s="89" t="s">
        <v>1312</v>
      </c>
      <c r="O142" s="89" t="s">
        <v>23</v>
      </c>
      <c r="P142" s="89" t="s">
        <v>23</v>
      </c>
      <c r="Q142" s="89" t="s">
        <v>23</v>
      </c>
      <c r="R142" s="89" t="s">
        <v>21</v>
      </c>
      <c r="S142" s="89">
        <v>756183</v>
      </c>
      <c r="T142" s="89" t="s">
        <v>3917</v>
      </c>
      <c r="U142" s="89" t="s">
        <v>3714</v>
      </c>
      <c r="V142" s="89" t="s">
        <v>25</v>
      </c>
      <c r="W142" s="89" t="s">
        <v>21</v>
      </c>
      <c r="X142" s="89" t="s">
        <v>23</v>
      </c>
      <c r="Y142" s="89" t="s">
        <v>3918</v>
      </c>
      <c r="Z142" s="89" t="s">
        <v>3919</v>
      </c>
      <c r="AA142" s="89" t="s">
        <v>5175</v>
      </c>
      <c r="AB142" s="89" t="s">
        <v>5176</v>
      </c>
      <c r="AC142" t="s">
        <v>3920</v>
      </c>
      <c r="AD142" s="89">
        <v>7.5</v>
      </c>
      <c r="AE142" s="132">
        <f>Kalkulator!$F$3</f>
        <v>45383</v>
      </c>
      <c r="AF142" s="133">
        <f>Kalkulator!$H$3</f>
        <v>45412</v>
      </c>
    </row>
    <row r="143" spans="1:32" s="89" customFormat="1">
      <c r="A143" s="89" t="s">
        <v>3921</v>
      </c>
      <c r="B143" s="89" t="s">
        <v>4</v>
      </c>
      <c r="C143" s="89" t="s">
        <v>3674</v>
      </c>
      <c r="D143" s="89" t="s">
        <v>54</v>
      </c>
      <c r="E143" s="89" t="s">
        <v>55</v>
      </c>
      <c r="F143" s="90" t="s">
        <v>3922</v>
      </c>
      <c r="G143" s="158" t="s">
        <v>12</v>
      </c>
      <c r="H143" s="89" t="s">
        <v>23</v>
      </c>
      <c r="I143" s="89" t="s">
        <v>22</v>
      </c>
      <c r="J143" s="89">
        <v>700</v>
      </c>
      <c r="K143" s="89">
        <v>1</v>
      </c>
      <c r="L143" s="89" t="s">
        <v>3677</v>
      </c>
      <c r="M143" s="89" t="s">
        <v>21</v>
      </c>
      <c r="N143" s="89" t="s">
        <v>1312</v>
      </c>
      <c r="O143" s="89" t="s">
        <v>23</v>
      </c>
      <c r="P143" s="89" t="s">
        <v>23</v>
      </c>
      <c r="Q143" s="89" t="s">
        <v>23</v>
      </c>
      <c r="R143" s="89" t="s">
        <v>21</v>
      </c>
      <c r="S143" s="89">
        <v>756183</v>
      </c>
      <c r="T143" s="89" t="s">
        <v>3923</v>
      </c>
      <c r="U143" s="89" t="s">
        <v>3714</v>
      </c>
      <c r="V143" s="89" t="s">
        <v>25</v>
      </c>
      <c r="W143" s="89" t="s">
        <v>21</v>
      </c>
      <c r="X143" s="89" t="s">
        <v>23</v>
      </c>
      <c r="Y143" s="89" t="s">
        <v>3924</v>
      </c>
      <c r="Z143" s="89" t="s">
        <v>3925</v>
      </c>
      <c r="AA143" s="89" t="s">
        <v>5177</v>
      </c>
      <c r="AB143" s="89" t="s">
        <v>5178</v>
      </c>
      <c r="AC143" t="s">
        <v>3914</v>
      </c>
      <c r="AD143" s="89">
        <v>6.66</v>
      </c>
      <c r="AE143" s="132">
        <f>Kalkulator!$F$3</f>
        <v>45383</v>
      </c>
      <c r="AF143" s="133">
        <f>Kalkulator!$H$3</f>
        <v>45412</v>
      </c>
    </row>
    <row r="144" spans="1:32" s="89" customFormat="1">
      <c r="A144" s="89" t="s">
        <v>3926</v>
      </c>
      <c r="B144" s="89" t="s">
        <v>4</v>
      </c>
      <c r="C144" s="89" t="s">
        <v>3674</v>
      </c>
      <c r="D144" s="89" t="s">
        <v>54</v>
      </c>
      <c r="E144" s="89" t="s">
        <v>55</v>
      </c>
      <c r="F144" s="90" t="s">
        <v>3927</v>
      </c>
      <c r="G144" s="158" t="s">
        <v>12</v>
      </c>
      <c r="H144" s="89" t="s">
        <v>23</v>
      </c>
      <c r="I144" s="89" t="s">
        <v>22</v>
      </c>
      <c r="J144" s="89">
        <v>700</v>
      </c>
      <c r="K144" s="89">
        <v>1</v>
      </c>
      <c r="L144" s="89" t="s">
        <v>3677</v>
      </c>
      <c r="M144" s="89" t="s">
        <v>21</v>
      </c>
      <c r="N144" s="89" t="s">
        <v>1312</v>
      </c>
      <c r="O144" s="89" t="s">
        <v>23</v>
      </c>
      <c r="P144" s="89" t="s">
        <v>23</v>
      </c>
      <c r="Q144" s="89" t="s">
        <v>23</v>
      </c>
      <c r="R144" s="89" t="s">
        <v>21</v>
      </c>
      <c r="S144" s="89">
        <v>756183</v>
      </c>
      <c r="T144" s="89" t="s">
        <v>3928</v>
      </c>
      <c r="U144" s="89" t="s">
        <v>3714</v>
      </c>
      <c r="V144" s="89" t="s">
        <v>25</v>
      </c>
      <c r="W144" s="89" t="s">
        <v>21</v>
      </c>
      <c r="X144" s="89" t="s">
        <v>23</v>
      </c>
      <c r="Y144" s="89" t="s">
        <v>3929</v>
      </c>
      <c r="Z144" s="89" t="s">
        <v>3930</v>
      </c>
      <c r="AA144" s="89" t="s">
        <v>5179</v>
      </c>
      <c r="AB144" s="89" t="s">
        <v>5180</v>
      </c>
      <c r="AC144" t="s">
        <v>3931</v>
      </c>
      <c r="AD144" s="89">
        <v>11</v>
      </c>
      <c r="AE144" s="132">
        <f>Kalkulator!$F$3</f>
        <v>45383</v>
      </c>
      <c r="AF144" s="133">
        <f>Kalkulator!$H$3</f>
        <v>45412</v>
      </c>
    </row>
    <row r="145" spans="1:32" s="89" customFormat="1">
      <c r="A145" s="89" t="s">
        <v>3932</v>
      </c>
      <c r="B145" s="89" t="s">
        <v>4</v>
      </c>
      <c r="C145" s="89" t="s">
        <v>3674</v>
      </c>
      <c r="D145" s="89" t="s">
        <v>54</v>
      </c>
      <c r="E145" s="89" t="s">
        <v>55</v>
      </c>
      <c r="F145" s="90" t="s">
        <v>3933</v>
      </c>
      <c r="G145" s="158" t="s">
        <v>12</v>
      </c>
      <c r="H145" s="89" t="s">
        <v>23</v>
      </c>
      <c r="I145" s="89" t="s">
        <v>22</v>
      </c>
      <c r="J145" s="89">
        <v>700</v>
      </c>
      <c r="K145" s="89">
        <v>1</v>
      </c>
      <c r="L145" s="89" t="s">
        <v>3677</v>
      </c>
      <c r="M145" s="89" t="s">
        <v>21</v>
      </c>
      <c r="N145" s="89" t="s">
        <v>1281</v>
      </c>
      <c r="O145" s="89" t="s">
        <v>23</v>
      </c>
      <c r="P145" s="89" t="s">
        <v>23</v>
      </c>
      <c r="Q145" s="89" t="s">
        <v>23</v>
      </c>
      <c r="R145" s="89" t="s">
        <v>21</v>
      </c>
      <c r="S145" s="89">
        <v>756183</v>
      </c>
      <c r="T145" s="89" t="s">
        <v>3934</v>
      </c>
      <c r="U145" s="89" t="s">
        <v>3714</v>
      </c>
      <c r="V145" s="89" t="s">
        <v>25</v>
      </c>
      <c r="W145" s="89" t="s">
        <v>21</v>
      </c>
      <c r="X145" s="89" t="s">
        <v>23</v>
      </c>
      <c r="Y145" s="89" t="s">
        <v>3935</v>
      </c>
      <c r="Z145" s="89" t="s">
        <v>3936</v>
      </c>
      <c r="AA145" s="89" t="s">
        <v>5181</v>
      </c>
      <c r="AB145" s="89" t="s">
        <v>5182</v>
      </c>
      <c r="AC145" t="s">
        <v>3914</v>
      </c>
      <c r="AD145" s="89">
        <v>6.66</v>
      </c>
      <c r="AE145" s="132">
        <f>Kalkulator!$F$3</f>
        <v>45383</v>
      </c>
      <c r="AF145" s="133">
        <f>Kalkulator!$H$3</f>
        <v>45412</v>
      </c>
    </row>
    <row r="146" spans="1:32" s="89" customFormat="1">
      <c r="A146" s="89" t="s">
        <v>3937</v>
      </c>
      <c r="B146" s="89" t="s">
        <v>4</v>
      </c>
      <c r="C146" s="89" t="s">
        <v>3674</v>
      </c>
      <c r="D146" s="89" t="s">
        <v>54</v>
      </c>
      <c r="E146" s="89" t="s">
        <v>55</v>
      </c>
      <c r="F146" s="90" t="s">
        <v>3938</v>
      </c>
      <c r="G146" s="158" t="s">
        <v>12</v>
      </c>
      <c r="H146" s="89" t="s">
        <v>23</v>
      </c>
      <c r="I146" s="89" t="s">
        <v>22</v>
      </c>
      <c r="J146" s="89">
        <v>700</v>
      </c>
      <c r="K146" s="89">
        <v>1</v>
      </c>
      <c r="L146" s="89" t="s">
        <v>3677</v>
      </c>
      <c r="M146" s="89" t="s">
        <v>21</v>
      </c>
      <c r="N146" s="89" t="s">
        <v>1315</v>
      </c>
      <c r="O146" s="89" t="s">
        <v>23</v>
      </c>
      <c r="P146" s="89" t="s">
        <v>23</v>
      </c>
      <c r="Q146" s="89" t="s">
        <v>23</v>
      </c>
      <c r="R146" s="89" t="s">
        <v>21</v>
      </c>
      <c r="S146" s="89">
        <v>756183</v>
      </c>
      <c r="T146" s="89" t="s">
        <v>3906</v>
      </c>
      <c r="U146" s="89" t="s">
        <v>3714</v>
      </c>
      <c r="V146" s="89" t="s">
        <v>25</v>
      </c>
      <c r="W146" s="89" t="s">
        <v>21</v>
      </c>
      <c r="X146" s="89" t="s">
        <v>23</v>
      </c>
      <c r="Y146" s="89" t="s">
        <v>3939</v>
      </c>
      <c r="Z146" s="89" t="s">
        <v>3940</v>
      </c>
      <c r="AA146" s="89" t="s">
        <v>5183</v>
      </c>
      <c r="AB146" s="89" t="s">
        <v>5184</v>
      </c>
      <c r="AC146" t="s">
        <v>3897</v>
      </c>
      <c r="AD146" s="89">
        <v>9.16</v>
      </c>
      <c r="AE146" s="132">
        <f>Kalkulator!$F$3</f>
        <v>45383</v>
      </c>
      <c r="AF146" s="133">
        <f>Kalkulator!$H$3</f>
        <v>45412</v>
      </c>
    </row>
    <row r="147" spans="1:32" s="89" customFormat="1">
      <c r="A147" s="89" t="s">
        <v>3941</v>
      </c>
      <c r="B147" s="89" t="s">
        <v>4</v>
      </c>
      <c r="C147" s="89" t="s">
        <v>3674</v>
      </c>
      <c r="D147" s="89" t="s">
        <v>54</v>
      </c>
      <c r="E147" s="89" t="s">
        <v>55</v>
      </c>
      <c r="F147" s="90" t="s">
        <v>3942</v>
      </c>
      <c r="G147" s="158" t="s">
        <v>12</v>
      </c>
      <c r="H147" s="89" t="s">
        <v>23</v>
      </c>
      <c r="I147" s="89" t="s">
        <v>22</v>
      </c>
      <c r="J147" s="89">
        <v>700</v>
      </c>
      <c r="K147" s="89">
        <v>1</v>
      </c>
      <c r="L147" s="89" t="s">
        <v>3677</v>
      </c>
      <c r="M147" s="89" t="s">
        <v>21</v>
      </c>
      <c r="N147" s="89" t="s">
        <v>1353</v>
      </c>
      <c r="O147" s="89" t="s">
        <v>23</v>
      </c>
      <c r="P147" s="89" t="s">
        <v>23</v>
      </c>
      <c r="Q147" s="89" t="s">
        <v>23</v>
      </c>
      <c r="R147" s="89" t="s">
        <v>21</v>
      </c>
      <c r="S147" s="89">
        <v>756183</v>
      </c>
      <c r="T147" s="89" t="s">
        <v>3943</v>
      </c>
      <c r="U147" s="89" t="s">
        <v>3714</v>
      </c>
      <c r="V147" s="89" t="s">
        <v>25</v>
      </c>
      <c r="W147" s="89" t="s">
        <v>21</v>
      </c>
      <c r="X147" s="89" t="s">
        <v>23</v>
      </c>
      <c r="Y147" s="89" t="s">
        <v>3944</v>
      </c>
      <c r="Z147" s="89" t="s">
        <v>3945</v>
      </c>
      <c r="AA147" s="89" t="s">
        <v>5185</v>
      </c>
      <c r="AB147" s="89" t="s">
        <v>5186</v>
      </c>
      <c r="AC147" t="s">
        <v>3891</v>
      </c>
      <c r="AD147" s="89">
        <v>10</v>
      </c>
      <c r="AE147" s="132">
        <f>Kalkulator!$F$3</f>
        <v>45383</v>
      </c>
      <c r="AF147" s="133">
        <f>Kalkulator!$H$3</f>
        <v>45412</v>
      </c>
    </row>
    <row r="148" spans="1:32" s="89" customFormat="1">
      <c r="A148" s="89" t="s">
        <v>3946</v>
      </c>
      <c r="B148" s="89" t="s">
        <v>4</v>
      </c>
      <c r="C148" s="89" t="s">
        <v>3674</v>
      </c>
      <c r="D148" s="89" t="s">
        <v>54</v>
      </c>
      <c r="E148" s="89" t="s">
        <v>55</v>
      </c>
      <c r="F148" s="90" t="s">
        <v>3947</v>
      </c>
      <c r="G148" s="158" t="s">
        <v>12</v>
      </c>
      <c r="H148" s="89" t="s">
        <v>23</v>
      </c>
      <c r="I148" s="89" t="s">
        <v>22</v>
      </c>
      <c r="J148" s="89">
        <v>700</v>
      </c>
      <c r="K148" s="89">
        <v>1</v>
      </c>
      <c r="L148" s="89" t="s">
        <v>3677</v>
      </c>
      <c r="M148" s="89" t="s">
        <v>21</v>
      </c>
      <c r="N148" s="89" t="s">
        <v>1281</v>
      </c>
      <c r="O148" s="89" t="s">
        <v>23</v>
      </c>
      <c r="P148" s="89" t="s">
        <v>23</v>
      </c>
      <c r="Q148" s="89" t="s">
        <v>23</v>
      </c>
      <c r="R148" s="89" t="s">
        <v>21</v>
      </c>
      <c r="S148" s="89">
        <v>756183</v>
      </c>
      <c r="T148" s="89" t="s">
        <v>3948</v>
      </c>
      <c r="U148" s="89" t="s">
        <v>3714</v>
      </c>
      <c r="V148" s="89" t="s">
        <v>25</v>
      </c>
      <c r="W148" s="89" t="s">
        <v>21</v>
      </c>
      <c r="X148" s="89" t="s">
        <v>23</v>
      </c>
      <c r="Y148" s="89" t="s">
        <v>3949</v>
      </c>
      <c r="Z148" s="89" t="s">
        <v>3950</v>
      </c>
      <c r="AA148" s="89" t="s">
        <v>5187</v>
      </c>
      <c r="AB148" s="89" t="s">
        <v>5188</v>
      </c>
      <c r="AC148" t="s">
        <v>3891</v>
      </c>
      <c r="AD148" s="89">
        <v>10</v>
      </c>
      <c r="AE148" s="132">
        <f>Kalkulator!$F$3</f>
        <v>45383</v>
      </c>
      <c r="AF148" s="133">
        <f>Kalkulator!$H$3</f>
        <v>45412</v>
      </c>
    </row>
    <row r="149" spans="1:32" s="89" customFormat="1">
      <c r="A149" s="89" t="s">
        <v>3951</v>
      </c>
      <c r="B149" s="89" t="s">
        <v>4</v>
      </c>
      <c r="C149" s="89" t="s">
        <v>3674</v>
      </c>
      <c r="D149" s="89" t="s">
        <v>54</v>
      </c>
      <c r="E149" s="89" t="s">
        <v>55</v>
      </c>
      <c r="F149" s="90" t="s">
        <v>3952</v>
      </c>
      <c r="G149" s="158" t="s">
        <v>12</v>
      </c>
      <c r="H149" s="89" t="s">
        <v>23</v>
      </c>
      <c r="I149" s="89" t="s">
        <v>3953</v>
      </c>
      <c r="J149" s="89">
        <v>700</v>
      </c>
      <c r="K149" s="89">
        <v>1</v>
      </c>
      <c r="L149" s="89" t="s">
        <v>3677</v>
      </c>
      <c r="M149" s="89" t="s">
        <v>21</v>
      </c>
      <c r="N149" s="89" t="s">
        <v>1353</v>
      </c>
      <c r="O149" s="89" t="s">
        <v>23</v>
      </c>
      <c r="P149" s="89" t="s">
        <v>23</v>
      </c>
      <c r="Q149" s="89" t="s">
        <v>23</v>
      </c>
      <c r="R149" s="89" t="s">
        <v>21</v>
      </c>
      <c r="S149" s="89">
        <v>756183</v>
      </c>
      <c r="T149" s="89" t="s">
        <v>3953</v>
      </c>
      <c r="U149" s="89" t="s">
        <v>3714</v>
      </c>
      <c r="V149" s="89" t="s">
        <v>25</v>
      </c>
      <c r="W149" s="89" t="s">
        <v>21</v>
      </c>
      <c r="X149" s="89" t="s">
        <v>23</v>
      </c>
      <c r="Y149" s="89" t="s">
        <v>3954</v>
      </c>
      <c r="Z149" s="89" t="s">
        <v>3955</v>
      </c>
      <c r="AA149" s="89" t="s">
        <v>5189</v>
      </c>
      <c r="AB149" s="89" t="s">
        <v>5190</v>
      </c>
      <c r="AC149" t="s">
        <v>3903</v>
      </c>
      <c r="AD149" s="89">
        <v>10.16</v>
      </c>
      <c r="AE149" s="132">
        <f>Kalkulator!$F$3</f>
        <v>45383</v>
      </c>
      <c r="AF149" s="133">
        <f>Kalkulator!$H$3</f>
        <v>45412</v>
      </c>
    </row>
    <row r="150" spans="1:32" s="89" customFormat="1">
      <c r="A150" s="89" t="s">
        <v>3956</v>
      </c>
      <c r="B150" s="89" t="s">
        <v>4</v>
      </c>
      <c r="C150" s="89" t="s">
        <v>3674</v>
      </c>
      <c r="D150" s="89" t="s">
        <v>54</v>
      </c>
      <c r="E150" s="89" t="s">
        <v>55</v>
      </c>
      <c r="F150" s="90" t="s">
        <v>3957</v>
      </c>
      <c r="G150" s="158" t="s">
        <v>12</v>
      </c>
      <c r="H150" s="89" t="s">
        <v>23</v>
      </c>
      <c r="I150" s="89" t="s">
        <v>3958</v>
      </c>
      <c r="J150" s="89">
        <v>700</v>
      </c>
      <c r="K150" s="89">
        <v>1</v>
      </c>
      <c r="L150" s="89" t="s">
        <v>3677</v>
      </c>
      <c r="M150" s="89" t="s">
        <v>21</v>
      </c>
      <c r="N150" s="89" t="s">
        <v>1353</v>
      </c>
      <c r="O150" s="89" t="s">
        <v>23</v>
      </c>
      <c r="P150" s="89" t="s">
        <v>23</v>
      </c>
      <c r="Q150" s="89" t="s">
        <v>23</v>
      </c>
      <c r="R150" s="89" t="s">
        <v>21</v>
      </c>
      <c r="S150" s="89">
        <v>756183</v>
      </c>
      <c r="T150" s="89" t="s">
        <v>3958</v>
      </c>
      <c r="U150" s="89" t="s">
        <v>3714</v>
      </c>
      <c r="V150" s="89" t="s">
        <v>25</v>
      </c>
      <c r="W150" s="89" t="s">
        <v>21</v>
      </c>
      <c r="X150" s="89" t="s">
        <v>23</v>
      </c>
      <c r="Y150" s="89" t="s">
        <v>3959</v>
      </c>
      <c r="Z150" s="89" t="s">
        <v>3960</v>
      </c>
      <c r="AA150" s="89" t="s">
        <v>5191</v>
      </c>
      <c r="AB150" s="89" t="s">
        <v>5192</v>
      </c>
      <c r="AC150" t="s">
        <v>3920</v>
      </c>
      <c r="AD150" s="89">
        <v>7.5</v>
      </c>
      <c r="AE150" s="132">
        <f>Kalkulator!$F$3</f>
        <v>45383</v>
      </c>
      <c r="AF150" s="133">
        <f>Kalkulator!$H$3</f>
        <v>45412</v>
      </c>
    </row>
    <row r="151" spans="1:32" s="89" customFormat="1">
      <c r="A151" s="89" t="s">
        <v>3961</v>
      </c>
      <c r="B151" s="89" t="s">
        <v>4</v>
      </c>
      <c r="C151" s="89" t="s">
        <v>3674</v>
      </c>
      <c r="D151" s="89" t="s">
        <v>54</v>
      </c>
      <c r="E151" s="89" t="s">
        <v>55</v>
      </c>
      <c r="F151" s="90" t="s">
        <v>3962</v>
      </c>
      <c r="G151" s="158" t="s">
        <v>12</v>
      </c>
      <c r="H151" s="89" t="s">
        <v>23</v>
      </c>
      <c r="I151" s="89" t="s">
        <v>22</v>
      </c>
      <c r="J151" s="89">
        <v>700</v>
      </c>
      <c r="K151" s="89">
        <v>1</v>
      </c>
      <c r="L151" s="89" t="s">
        <v>3677</v>
      </c>
      <c r="M151" s="89" t="s">
        <v>21</v>
      </c>
      <c r="N151" s="89" t="s">
        <v>1315</v>
      </c>
      <c r="O151" s="89" t="s">
        <v>23</v>
      </c>
      <c r="P151" s="89" t="s">
        <v>23</v>
      </c>
      <c r="Q151" s="89" t="s">
        <v>23</v>
      </c>
      <c r="R151" s="89" t="s">
        <v>21</v>
      </c>
      <c r="S151" s="89">
        <v>756183</v>
      </c>
      <c r="T151" s="89" t="s">
        <v>3963</v>
      </c>
      <c r="U151" s="89" t="s">
        <v>3714</v>
      </c>
      <c r="V151" s="89" t="s">
        <v>25</v>
      </c>
      <c r="W151" s="89" t="s">
        <v>21</v>
      </c>
      <c r="X151" s="89" t="s">
        <v>23</v>
      </c>
      <c r="Y151" s="89" t="s">
        <v>3964</v>
      </c>
      <c r="Z151" s="89" t="s">
        <v>3965</v>
      </c>
      <c r="AA151" s="89" t="s">
        <v>5193</v>
      </c>
      <c r="AB151" s="89" t="s">
        <v>5194</v>
      </c>
      <c r="AC151" t="s">
        <v>3891</v>
      </c>
      <c r="AD151" s="89">
        <v>10</v>
      </c>
      <c r="AE151" s="132">
        <f>Kalkulator!$F$3</f>
        <v>45383</v>
      </c>
      <c r="AF151" s="133">
        <f>Kalkulator!$H$3</f>
        <v>45412</v>
      </c>
    </row>
    <row r="152" spans="1:32" s="89" customFormat="1">
      <c r="A152" s="89" t="s">
        <v>3966</v>
      </c>
      <c r="B152" s="89" t="s">
        <v>4</v>
      </c>
      <c r="C152" s="89" t="s">
        <v>3674</v>
      </c>
      <c r="D152" s="89" t="s">
        <v>54</v>
      </c>
      <c r="E152" s="89" t="s">
        <v>55</v>
      </c>
      <c r="F152" s="90" t="s">
        <v>3967</v>
      </c>
      <c r="G152" s="158" t="s">
        <v>12</v>
      </c>
      <c r="H152" s="89" t="s">
        <v>23</v>
      </c>
      <c r="I152" s="89" t="s">
        <v>22</v>
      </c>
      <c r="J152" s="89">
        <v>700</v>
      </c>
      <c r="K152" s="89">
        <v>1</v>
      </c>
      <c r="L152" s="89" t="s">
        <v>3677</v>
      </c>
      <c r="M152" s="89" t="s">
        <v>21</v>
      </c>
      <c r="N152" s="89" t="s">
        <v>1315</v>
      </c>
      <c r="O152" s="89" t="s">
        <v>23</v>
      </c>
      <c r="P152" s="89" t="s">
        <v>23</v>
      </c>
      <c r="Q152" s="89" t="s">
        <v>23</v>
      </c>
      <c r="R152" s="89" t="s">
        <v>21</v>
      </c>
      <c r="S152" s="89">
        <v>756183</v>
      </c>
      <c r="T152" s="89" t="s">
        <v>3968</v>
      </c>
      <c r="U152" s="89" t="s">
        <v>3714</v>
      </c>
      <c r="V152" s="89" t="s">
        <v>25</v>
      </c>
      <c r="W152" s="89" t="s">
        <v>21</v>
      </c>
      <c r="X152" s="89" t="s">
        <v>23</v>
      </c>
      <c r="Y152" s="89" t="s">
        <v>3969</v>
      </c>
      <c r="Z152" s="89" t="s">
        <v>3970</v>
      </c>
      <c r="AA152" s="89" t="s">
        <v>5195</v>
      </c>
      <c r="AB152" s="89" t="s">
        <v>5196</v>
      </c>
      <c r="AC152" t="s">
        <v>3931</v>
      </c>
      <c r="AD152" s="89">
        <v>11</v>
      </c>
      <c r="AE152" s="132">
        <f>Kalkulator!$F$3</f>
        <v>45383</v>
      </c>
      <c r="AF152" s="133">
        <f>Kalkulator!$H$3</f>
        <v>45412</v>
      </c>
    </row>
    <row r="153" spans="1:32" s="89" customFormat="1">
      <c r="A153" s="89" t="s">
        <v>3971</v>
      </c>
      <c r="B153" s="89" t="s">
        <v>4</v>
      </c>
      <c r="C153" s="89" t="s">
        <v>3674</v>
      </c>
      <c r="D153" s="89" t="s">
        <v>54</v>
      </c>
      <c r="E153" s="89" t="s">
        <v>55</v>
      </c>
      <c r="F153" s="90" t="s">
        <v>3972</v>
      </c>
      <c r="G153" s="158" t="s">
        <v>12</v>
      </c>
      <c r="H153" s="89" t="s">
        <v>23</v>
      </c>
      <c r="I153" s="89" t="s">
        <v>22</v>
      </c>
      <c r="J153" s="89">
        <v>700</v>
      </c>
      <c r="K153" s="89">
        <v>1</v>
      </c>
      <c r="L153" s="89" t="s">
        <v>3677</v>
      </c>
      <c r="M153" s="89" t="s">
        <v>21</v>
      </c>
      <c r="N153" s="89" t="s">
        <v>1281</v>
      </c>
      <c r="O153" s="89" t="s">
        <v>23</v>
      </c>
      <c r="P153" s="89" t="s">
        <v>23</v>
      </c>
      <c r="Q153" s="89" t="s">
        <v>23</v>
      </c>
      <c r="R153" s="89" t="s">
        <v>21</v>
      </c>
      <c r="S153" s="89">
        <v>756183</v>
      </c>
      <c r="T153" s="89" t="s">
        <v>3973</v>
      </c>
      <c r="U153" s="89" t="s">
        <v>3714</v>
      </c>
      <c r="V153" s="89" t="s">
        <v>25</v>
      </c>
      <c r="W153" s="89" t="s">
        <v>21</v>
      </c>
      <c r="X153" s="89" t="s">
        <v>23</v>
      </c>
      <c r="Y153" s="89" t="s">
        <v>3974</v>
      </c>
      <c r="Z153" s="89" t="s">
        <v>3975</v>
      </c>
      <c r="AA153" s="89" t="s">
        <v>5197</v>
      </c>
      <c r="AB153" s="89" t="s">
        <v>5198</v>
      </c>
      <c r="AC153" t="s">
        <v>3914</v>
      </c>
      <c r="AD153" s="89">
        <v>6.66</v>
      </c>
      <c r="AE153" s="132">
        <f>Kalkulator!$F$3</f>
        <v>45383</v>
      </c>
      <c r="AF153" s="133">
        <f>Kalkulator!$H$3</f>
        <v>45412</v>
      </c>
    </row>
    <row r="154" spans="1:32" s="89" customFormat="1">
      <c r="A154" s="89" t="s">
        <v>3976</v>
      </c>
      <c r="B154" s="89" t="s">
        <v>4</v>
      </c>
      <c r="C154" s="89" t="s">
        <v>3674</v>
      </c>
      <c r="D154" s="89" t="s">
        <v>54</v>
      </c>
      <c r="E154" s="89" t="s">
        <v>55</v>
      </c>
      <c r="F154" s="90" t="s">
        <v>401</v>
      </c>
      <c r="G154" s="158" t="s">
        <v>12</v>
      </c>
      <c r="H154" s="89" t="s">
        <v>23</v>
      </c>
      <c r="I154" s="89" t="s">
        <v>3977</v>
      </c>
      <c r="J154" s="89">
        <v>700</v>
      </c>
      <c r="K154" s="89">
        <v>1</v>
      </c>
      <c r="L154" s="89" t="s">
        <v>3677</v>
      </c>
      <c r="M154" s="89" t="s">
        <v>21</v>
      </c>
      <c r="N154" s="89" t="s">
        <v>1353</v>
      </c>
      <c r="O154" s="89" t="s">
        <v>23</v>
      </c>
      <c r="P154" s="89" t="s">
        <v>23</v>
      </c>
      <c r="Q154" s="89" t="s">
        <v>23</v>
      </c>
      <c r="R154" s="89" t="s">
        <v>21</v>
      </c>
      <c r="S154" s="89">
        <v>756183</v>
      </c>
      <c r="T154" s="89" t="s">
        <v>3977</v>
      </c>
      <c r="U154" s="89" t="s">
        <v>3714</v>
      </c>
      <c r="V154" s="89" t="s">
        <v>25</v>
      </c>
      <c r="W154" s="89" t="s">
        <v>21</v>
      </c>
      <c r="X154" s="89" t="s">
        <v>23</v>
      </c>
      <c r="Y154" s="89" t="s">
        <v>3978</v>
      </c>
      <c r="Z154" s="89" t="s">
        <v>3979</v>
      </c>
      <c r="AA154" s="89" t="s">
        <v>5199</v>
      </c>
      <c r="AB154" s="89" t="s">
        <v>5200</v>
      </c>
      <c r="AC154" t="s">
        <v>3980</v>
      </c>
      <c r="AD154" s="89">
        <v>12</v>
      </c>
      <c r="AE154" s="132">
        <f>Kalkulator!$F$3</f>
        <v>45383</v>
      </c>
      <c r="AF154" s="133">
        <f>Kalkulator!$H$3</f>
        <v>45412</v>
      </c>
    </row>
    <row r="155" spans="1:32" s="89" customFormat="1">
      <c r="A155" s="89" t="s">
        <v>3981</v>
      </c>
      <c r="B155" s="89" t="s">
        <v>4</v>
      </c>
      <c r="C155" s="89" t="s">
        <v>3674</v>
      </c>
      <c r="D155" s="89" t="s">
        <v>54</v>
      </c>
      <c r="E155" s="89" t="s">
        <v>55</v>
      </c>
      <c r="F155" s="90" t="s">
        <v>3982</v>
      </c>
      <c r="G155" s="158" t="s">
        <v>12</v>
      </c>
      <c r="H155" s="89" t="s">
        <v>23</v>
      </c>
      <c r="I155" s="89" t="s">
        <v>22</v>
      </c>
      <c r="J155" s="89">
        <v>700</v>
      </c>
      <c r="K155" s="89">
        <v>1</v>
      </c>
      <c r="L155" s="89" t="s">
        <v>3677</v>
      </c>
      <c r="M155" s="89" t="s">
        <v>21</v>
      </c>
      <c r="N155" s="89" t="s">
        <v>1353</v>
      </c>
      <c r="O155" s="89" t="s">
        <v>23</v>
      </c>
      <c r="P155" s="89" t="s">
        <v>23</v>
      </c>
      <c r="Q155" s="89" t="s">
        <v>23</v>
      </c>
      <c r="R155" s="89" t="s">
        <v>21</v>
      </c>
      <c r="S155" s="89">
        <v>756183</v>
      </c>
      <c r="T155" s="89" t="s">
        <v>3983</v>
      </c>
      <c r="U155" s="89" t="s">
        <v>3714</v>
      </c>
      <c r="V155" s="89" t="s">
        <v>25</v>
      </c>
      <c r="W155" s="89" t="s">
        <v>21</v>
      </c>
      <c r="X155" s="89" t="s">
        <v>23</v>
      </c>
      <c r="Y155" s="89" t="s">
        <v>3984</v>
      </c>
      <c r="Z155" s="89" t="s">
        <v>3985</v>
      </c>
      <c r="AA155" s="89" t="s">
        <v>5201</v>
      </c>
      <c r="AB155" s="89" t="s">
        <v>5202</v>
      </c>
      <c r="AC155" t="s">
        <v>3920</v>
      </c>
      <c r="AD155" s="89">
        <v>7.5</v>
      </c>
      <c r="AE155" s="132">
        <f>Kalkulator!$F$3</f>
        <v>45383</v>
      </c>
      <c r="AF155" s="133">
        <f>Kalkulator!$H$3</f>
        <v>45412</v>
      </c>
    </row>
    <row r="156" spans="1:32" s="89" customFormat="1">
      <c r="A156" s="89" t="s">
        <v>3986</v>
      </c>
      <c r="B156" s="89" t="s">
        <v>4</v>
      </c>
      <c r="C156" s="89" t="s">
        <v>3674</v>
      </c>
      <c r="D156" s="89" t="s">
        <v>54</v>
      </c>
      <c r="E156" s="89" t="s">
        <v>55</v>
      </c>
      <c r="F156" s="90" t="s">
        <v>3987</v>
      </c>
      <c r="G156" s="158" t="s">
        <v>12</v>
      </c>
      <c r="H156" s="89" t="s">
        <v>23</v>
      </c>
      <c r="I156" s="89" t="s">
        <v>22</v>
      </c>
      <c r="J156" s="89">
        <v>700</v>
      </c>
      <c r="K156" s="89">
        <v>1</v>
      </c>
      <c r="L156" s="89" t="s">
        <v>3677</v>
      </c>
      <c r="M156" s="89" t="s">
        <v>21</v>
      </c>
      <c r="N156" s="89" t="s">
        <v>1315</v>
      </c>
      <c r="O156" s="89" t="s">
        <v>23</v>
      </c>
      <c r="P156" s="89" t="s">
        <v>23</v>
      </c>
      <c r="Q156" s="89" t="s">
        <v>23</v>
      </c>
      <c r="R156" s="89" t="s">
        <v>21</v>
      </c>
      <c r="S156" s="89">
        <v>756183</v>
      </c>
      <c r="T156" s="89" t="s">
        <v>3906</v>
      </c>
      <c r="U156" s="89" t="s">
        <v>3714</v>
      </c>
      <c r="V156" s="89" t="s">
        <v>25</v>
      </c>
      <c r="W156" s="89" t="s">
        <v>21</v>
      </c>
      <c r="X156" s="89" t="s">
        <v>23</v>
      </c>
      <c r="Y156" s="89" t="s">
        <v>3988</v>
      </c>
      <c r="Z156" s="89" t="s">
        <v>3989</v>
      </c>
      <c r="AA156" s="89" t="s">
        <v>5203</v>
      </c>
      <c r="AB156" s="89" t="s">
        <v>5204</v>
      </c>
      <c r="AC156" t="s">
        <v>3897</v>
      </c>
      <c r="AD156" s="89">
        <v>9.16</v>
      </c>
      <c r="AE156" s="132">
        <f>Kalkulator!$F$3</f>
        <v>45383</v>
      </c>
      <c r="AF156" s="133">
        <f>Kalkulator!$H$3</f>
        <v>45412</v>
      </c>
    </row>
    <row r="157" spans="1:32" s="89" customFormat="1">
      <c r="A157" s="89" t="s">
        <v>3990</v>
      </c>
      <c r="B157" s="89" t="s">
        <v>4</v>
      </c>
      <c r="C157" s="89" t="s">
        <v>3674</v>
      </c>
      <c r="D157" s="89" t="s">
        <v>54</v>
      </c>
      <c r="E157" s="89" t="s">
        <v>55</v>
      </c>
      <c r="F157" s="90" t="s">
        <v>3991</v>
      </c>
      <c r="G157" s="158" t="s">
        <v>12</v>
      </c>
      <c r="H157" s="89" t="s">
        <v>23</v>
      </c>
      <c r="I157" s="89" t="s">
        <v>3992</v>
      </c>
      <c r="J157" s="89">
        <v>700</v>
      </c>
      <c r="K157" s="89">
        <v>1</v>
      </c>
      <c r="L157" s="89" t="s">
        <v>3677</v>
      </c>
      <c r="M157" s="89" t="s">
        <v>21</v>
      </c>
      <c r="N157" s="89" t="s">
        <v>1315</v>
      </c>
      <c r="O157" s="89" t="s">
        <v>23</v>
      </c>
      <c r="P157" s="89" t="s">
        <v>23</v>
      </c>
      <c r="Q157" s="89" t="s">
        <v>23</v>
      </c>
      <c r="R157" s="89" t="s">
        <v>21</v>
      </c>
      <c r="S157" s="89">
        <v>756183</v>
      </c>
      <c r="T157" s="89" t="s">
        <v>3992</v>
      </c>
      <c r="U157" s="89" t="s">
        <v>3714</v>
      </c>
      <c r="V157" s="89" t="s">
        <v>25</v>
      </c>
      <c r="W157" s="89" t="s">
        <v>21</v>
      </c>
      <c r="X157" s="89" t="s">
        <v>23</v>
      </c>
      <c r="Y157" s="89" t="s">
        <v>3993</v>
      </c>
      <c r="Z157" s="89" t="s">
        <v>3994</v>
      </c>
      <c r="AA157" s="89" t="s">
        <v>5205</v>
      </c>
      <c r="AB157" s="89" t="s">
        <v>5206</v>
      </c>
      <c r="AC157" t="s">
        <v>3903</v>
      </c>
      <c r="AD157" s="89">
        <v>10.16</v>
      </c>
      <c r="AE157" s="132">
        <f>Kalkulator!$F$3</f>
        <v>45383</v>
      </c>
      <c r="AF157" s="133">
        <f>Kalkulator!$H$3</f>
        <v>45412</v>
      </c>
    </row>
    <row r="158" spans="1:32" s="89" customFormat="1">
      <c r="A158" s="89" t="s">
        <v>3995</v>
      </c>
      <c r="B158" s="89" t="s">
        <v>4</v>
      </c>
      <c r="C158" s="89" t="s">
        <v>3674</v>
      </c>
      <c r="D158" s="89" t="s">
        <v>54</v>
      </c>
      <c r="E158" s="89" t="s">
        <v>55</v>
      </c>
      <c r="F158" s="90" t="s">
        <v>3996</v>
      </c>
      <c r="G158" s="158" t="s">
        <v>12</v>
      </c>
      <c r="H158" s="89" t="s">
        <v>23</v>
      </c>
      <c r="I158" s="89" t="s">
        <v>22</v>
      </c>
      <c r="J158" s="89">
        <v>700</v>
      </c>
      <c r="K158" s="89">
        <v>1</v>
      </c>
      <c r="L158" s="89" t="s">
        <v>3677</v>
      </c>
      <c r="M158" s="89" t="s">
        <v>21</v>
      </c>
      <c r="N158" s="89" t="s">
        <v>1353</v>
      </c>
      <c r="O158" s="89" t="s">
        <v>23</v>
      </c>
      <c r="P158" s="89" t="s">
        <v>23</v>
      </c>
      <c r="Q158" s="89" t="s">
        <v>23</v>
      </c>
      <c r="R158" s="89" t="s">
        <v>21</v>
      </c>
      <c r="S158" s="89">
        <v>756183</v>
      </c>
      <c r="T158" s="89" t="s">
        <v>3997</v>
      </c>
      <c r="U158" s="89" t="s">
        <v>3714</v>
      </c>
      <c r="V158" s="89" t="s">
        <v>25</v>
      </c>
      <c r="W158" s="89" t="s">
        <v>21</v>
      </c>
      <c r="X158" s="89" t="s">
        <v>23</v>
      </c>
      <c r="Y158" s="89" t="s">
        <v>3998</v>
      </c>
      <c r="Z158" s="89" t="s">
        <v>3999</v>
      </c>
      <c r="AA158" s="89" t="s">
        <v>5185</v>
      </c>
      <c r="AB158" s="89" t="s">
        <v>5207</v>
      </c>
      <c r="AC158" t="s">
        <v>4000</v>
      </c>
      <c r="AD158" s="89">
        <v>9.66</v>
      </c>
      <c r="AE158" s="132">
        <f>Kalkulator!$F$3</f>
        <v>45383</v>
      </c>
      <c r="AF158" s="133">
        <f>Kalkulator!$H$3</f>
        <v>45412</v>
      </c>
    </row>
    <row r="159" spans="1:32" s="89" customFormat="1">
      <c r="A159" s="89" t="s">
        <v>4001</v>
      </c>
      <c r="B159" s="89" t="s">
        <v>4</v>
      </c>
      <c r="C159" s="89" t="s">
        <v>3674</v>
      </c>
      <c r="D159" s="89" t="s">
        <v>101</v>
      </c>
      <c r="E159" s="89" t="s">
        <v>449</v>
      </c>
      <c r="F159" s="90" t="s">
        <v>4002</v>
      </c>
      <c r="G159" s="158" t="s">
        <v>12</v>
      </c>
      <c r="H159" s="89" t="s">
        <v>23</v>
      </c>
      <c r="I159" s="89" t="s">
        <v>22</v>
      </c>
      <c r="J159" s="89">
        <v>700</v>
      </c>
      <c r="K159" s="89">
        <v>1</v>
      </c>
      <c r="L159" s="89" t="s">
        <v>3677</v>
      </c>
      <c r="M159" s="89" t="s">
        <v>21</v>
      </c>
      <c r="N159" s="89" t="s">
        <v>449</v>
      </c>
      <c r="O159" s="89" t="s">
        <v>22</v>
      </c>
      <c r="P159" s="89" t="s">
        <v>22</v>
      </c>
      <c r="Q159" s="89" t="s">
        <v>22</v>
      </c>
      <c r="R159" s="89" t="s">
        <v>21</v>
      </c>
      <c r="S159" s="89">
        <v>45975</v>
      </c>
      <c r="T159" s="89" t="s">
        <v>4003</v>
      </c>
      <c r="U159" s="89" t="s">
        <v>3714</v>
      </c>
      <c r="V159" s="89" t="s">
        <v>25</v>
      </c>
      <c r="W159" s="89" t="s">
        <v>21</v>
      </c>
      <c r="X159" s="89" t="s">
        <v>23</v>
      </c>
      <c r="Y159" s="89" t="s">
        <v>4004</v>
      </c>
      <c r="Z159" s="89" t="s">
        <v>4005</v>
      </c>
      <c r="AA159" s="89" t="s">
        <v>5208</v>
      </c>
      <c r="AB159" s="89" t="s">
        <v>5209</v>
      </c>
      <c r="AC159" t="s">
        <v>3681</v>
      </c>
      <c r="AD159" s="89">
        <v>10.16</v>
      </c>
      <c r="AE159" s="132">
        <f>Kalkulator!$F$3</f>
        <v>45383</v>
      </c>
      <c r="AF159" s="133">
        <f>Kalkulator!$H$3</f>
        <v>45412</v>
      </c>
    </row>
    <row r="160" spans="1:32" s="89" customFormat="1">
      <c r="A160" s="89" t="s">
        <v>5651</v>
      </c>
      <c r="B160" s="89" t="s">
        <v>4</v>
      </c>
      <c r="C160" s="89" t="s">
        <v>3674</v>
      </c>
      <c r="D160" s="89" t="s">
        <v>29</v>
      </c>
      <c r="E160" s="89" t="s">
        <v>1405</v>
      </c>
      <c r="F160" s="90" t="s">
        <v>5652</v>
      </c>
      <c r="G160" s="158" t="s">
        <v>12</v>
      </c>
      <c r="H160" s="89" t="s">
        <v>23</v>
      </c>
      <c r="I160" s="89" t="s">
        <v>22</v>
      </c>
      <c r="J160" s="89">
        <v>700</v>
      </c>
      <c r="K160" s="89">
        <v>1</v>
      </c>
      <c r="L160" s="89" t="s">
        <v>3677</v>
      </c>
      <c r="M160" s="89" t="s">
        <v>21</v>
      </c>
      <c r="N160" s="89" t="s">
        <v>1405</v>
      </c>
      <c r="O160" s="89" t="s">
        <v>22</v>
      </c>
      <c r="P160" s="89" t="s">
        <v>22</v>
      </c>
      <c r="Q160" s="89" t="s">
        <v>22</v>
      </c>
      <c r="R160" s="89" t="s">
        <v>21</v>
      </c>
      <c r="S160" s="89">
        <v>54049</v>
      </c>
      <c r="T160" s="89" t="s">
        <v>5734</v>
      </c>
      <c r="U160" s="89" t="s">
        <v>3714</v>
      </c>
      <c r="V160" s="89" t="s">
        <v>25</v>
      </c>
      <c r="W160" s="89" t="s">
        <v>21</v>
      </c>
      <c r="X160" s="89" t="s">
        <v>23</v>
      </c>
      <c r="Y160" s="89" t="s">
        <v>5735</v>
      </c>
      <c r="Z160" s="89" t="s">
        <v>5736</v>
      </c>
      <c r="AA160" s="89" t="s">
        <v>5838</v>
      </c>
      <c r="AB160" s="89" t="s">
        <v>5874</v>
      </c>
      <c r="AC160" t="s">
        <v>4011</v>
      </c>
      <c r="AD160" s="89">
        <v>10.66</v>
      </c>
      <c r="AE160" s="132">
        <f>Kalkulator!$F$3</f>
        <v>45383</v>
      </c>
      <c r="AF160" s="133">
        <f>Kalkulator!$H$3</f>
        <v>45412</v>
      </c>
    </row>
    <row r="161" spans="1:32" s="89" customFormat="1">
      <c r="A161" s="89" t="s">
        <v>4006</v>
      </c>
      <c r="B161" s="89" t="s">
        <v>4</v>
      </c>
      <c r="C161" s="89" t="s">
        <v>3674</v>
      </c>
      <c r="D161" s="89" t="s">
        <v>44</v>
      </c>
      <c r="E161" s="89" t="s">
        <v>618</v>
      </c>
      <c r="F161" s="90" t="s">
        <v>4007</v>
      </c>
      <c r="G161" s="158" t="s">
        <v>12</v>
      </c>
      <c r="H161" s="89" t="s">
        <v>23</v>
      </c>
      <c r="I161" s="89" t="s">
        <v>22</v>
      </c>
      <c r="J161" s="89">
        <v>700</v>
      </c>
      <c r="K161" s="89">
        <v>1</v>
      </c>
      <c r="L161" s="89" t="s">
        <v>3677</v>
      </c>
      <c r="M161" s="89" t="s">
        <v>21</v>
      </c>
      <c r="N161" s="89" t="s">
        <v>618</v>
      </c>
      <c r="O161" s="89" t="s">
        <v>22</v>
      </c>
      <c r="P161" s="89" t="s">
        <v>22</v>
      </c>
      <c r="Q161" s="89" t="s">
        <v>22</v>
      </c>
      <c r="R161" s="89" t="s">
        <v>21</v>
      </c>
      <c r="S161" s="89">
        <v>64432</v>
      </c>
      <c r="T161" s="89" t="s">
        <v>4008</v>
      </c>
      <c r="U161" s="89" t="s">
        <v>3714</v>
      </c>
      <c r="V161" s="89" t="s">
        <v>25</v>
      </c>
      <c r="W161" s="89" t="s">
        <v>21</v>
      </c>
      <c r="X161" s="89" t="s">
        <v>23</v>
      </c>
      <c r="Y161" s="89" t="s">
        <v>4009</v>
      </c>
      <c r="Z161" s="89" t="s">
        <v>4010</v>
      </c>
      <c r="AA161" s="89" t="s">
        <v>5210</v>
      </c>
      <c r="AB161" s="89" t="s">
        <v>5211</v>
      </c>
      <c r="AC161" t="s">
        <v>4011</v>
      </c>
      <c r="AD161" s="89">
        <v>10.66</v>
      </c>
      <c r="AE161" s="132">
        <f>Kalkulator!$F$3</f>
        <v>45383</v>
      </c>
      <c r="AF161" s="133">
        <f>Kalkulator!$H$3</f>
        <v>45412</v>
      </c>
    </row>
    <row r="162" spans="1:32" s="89" customFormat="1">
      <c r="A162" s="89" t="s">
        <v>4012</v>
      </c>
      <c r="B162" s="89" t="s">
        <v>4</v>
      </c>
      <c r="C162" s="89" t="s">
        <v>3674</v>
      </c>
      <c r="D162" s="89" t="s">
        <v>44</v>
      </c>
      <c r="E162" s="89" t="s">
        <v>4013</v>
      </c>
      <c r="F162" s="90" t="s">
        <v>4014</v>
      </c>
      <c r="G162" s="158" t="s">
        <v>12</v>
      </c>
      <c r="H162" s="89" t="s">
        <v>23</v>
      </c>
      <c r="I162" s="89" t="s">
        <v>22</v>
      </c>
      <c r="J162" s="89">
        <v>700</v>
      </c>
      <c r="K162" s="89">
        <v>1</v>
      </c>
      <c r="L162" s="89" t="s">
        <v>3677</v>
      </c>
      <c r="M162" s="89" t="s">
        <v>21</v>
      </c>
      <c r="N162" s="89" t="s">
        <v>4013</v>
      </c>
      <c r="O162" s="89" t="s">
        <v>22</v>
      </c>
      <c r="P162" s="89" t="s">
        <v>23</v>
      </c>
      <c r="Q162" s="89" t="s">
        <v>23</v>
      </c>
      <c r="R162" s="89" t="s">
        <v>21</v>
      </c>
      <c r="S162" s="89">
        <v>348450</v>
      </c>
      <c r="T162" s="89" t="s">
        <v>3815</v>
      </c>
      <c r="U162" s="89" t="s">
        <v>3714</v>
      </c>
      <c r="V162" s="89" t="s">
        <v>25</v>
      </c>
      <c r="W162" s="89" t="s">
        <v>21</v>
      </c>
      <c r="X162" s="89" t="s">
        <v>23</v>
      </c>
      <c r="Y162" s="89" t="s">
        <v>4015</v>
      </c>
      <c r="Z162" s="89" t="s">
        <v>4016</v>
      </c>
      <c r="AA162" s="89" t="s">
        <v>5212</v>
      </c>
      <c r="AB162" s="89" t="s">
        <v>5213</v>
      </c>
      <c r="AC162" t="s">
        <v>4017</v>
      </c>
      <c r="AD162" s="89">
        <v>7.66</v>
      </c>
      <c r="AE162" s="132">
        <f>Kalkulator!$F$3</f>
        <v>45383</v>
      </c>
      <c r="AF162" s="133">
        <f>Kalkulator!$H$3</f>
        <v>45412</v>
      </c>
    </row>
    <row r="163" spans="1:32" s="89" customFormat="1">
      <c r="A163" s="89" t="s">
        <v>4018</v>
      </c>
      <c r="B163" s="89" t="s">
        <v>4</v>
      </c>
      <c r="C163" s="89" t="s">
        <v>3674</v>
      </c>
      <c r="D163" s="89" t="s">
        <v>233</v>
      </c>
      <c r="E163" s="89" t="s">
        <v>4019</v>
      </c>
      <c r="F163" s="90" t="s">
        <v>4020</v>
      </c>
      <c r="G163" s="158" t="s">
        <v>12</v>
      </c>
      <c r="H163" s="89" t="s">
        <v>23</v>
      </c>
      <c r="I163" s="89" t="s">
        <v>22</v>
      </c>
      <c r="J163" s="89">
        <v>700</v>
      </c>
      <c r="K163" s="89">
        <v>1</v>
      </c>
      <c r="L163" s="89" t="s">
        <v>3677</v>
      </c>
      <c r="M163" s="89" t="s">
        <v>21</v>
      </c>
      <c r="N163" s="89" t="s">
        <v>4019</v>
      </c>
      <c r="O163" s="89" t="s">
        <v>22</v>
      </c>
      <c r="P163" s="89" t="s">
        <v>22</v>
      </c>
      <c r="Q163" s="89" t="s">
        <v>22</v>
      </c>
      <c r="R163" s="89" t="s">
        <v>21</v>
      </c>
      <c r="S163" s="89">
        <v>62779</v>
      </c>
      <c r="T163" s="89" t="s">
        <v>3784</v>
      </c>
      <c r="U163" s="89" t="s">
        <v>3714</v>
      </c>
      <c r="V163" s="89" t="s">
        <v>25</v>
      </c>
      <c r="W163" s="89" t="s">
        <v>21</v>
      </c>
      <c r="X163" s="89" t="s">
        <v>23</v>
      </c>
      <c r="Y163" s="89" t="s">
        <v>4021</v>
      </c>
      <c r="Z163" s="89" t="s">
        <v>4022</v>
      </c>
      <c r="AA163" s="89" t="s">
        <v>5214</v>
      </c>
      <c r="AB163" s="89" t="s">
        <v>5215</v>
      </c>
      <c r="AC163" t="s">
        <v>4023</v>
      </c>
      <c r="AD163" s="89">
        <v>11.25</v>
      </c>
      <c r="AE163" s="132">
        <f>Kalkulator!$F$3</f>
        <v>45383</v>
      </c>
      <c r="AF163" s="133">
        <f>Kalkulator!$H$3</f>
        <v>45412</v>
      </c>
    </row>
    <row r="164" spans="1:32" s="89" customFormat="1">
      <c r="A164" s="89" t="s">
        <v>4024</v>
      </c>
      <c r="B164" s="89" t="s">
        <v>4</v>
      </c>
      <c r="C164" s="89" t="s">
        <v>3674</v>
      </c>
      <c r="D164" s="89" t="s">
        <v>101</v>
      </c>
      <c r="E164" s="89" t="s">
        <v>102</v>
      </c>
      <c r="F164" s="90" t="s">
        <v>4025</v>
      </c>
      <c r="G164" s="158" t="s">
        <v>12</v>
      </c>
      <c r="H164" s="89" t="s">
        <v>23</v>
      </c>
      <c r="I164" s="89" t="s">
        <v>22</v>
      </c>
      <c r="J164" s="89">
        <v>700</v>
      </c>
      <c r="K164" s="89">
        <v>1</v>
      </c>
      <c r="L164" s="89" t="s">
        <v>3677</v>
      </c>
      <c r="M164" s="89" t="s">
        <v>21</v>
      </c>
      <c r="N164" s="89" t="s">
        <v>1358</v>
      </c>
      <c r="O164" s="89" t="s">
        <v>23</v>
      </c>
      <c r="P164" s="89" t="s">
        <v>23</v>
      </c>
      <c r="Q164" s="89" t="s">
        <v>23</v>
      </c>
      <c r="R164" s="89" t="s">
        <v>21</v>
      </c>
      <c r="S164" s="89">
        <v>690422</v>
      </c>
      <c r="T164" s="89" t="s">
        <v>4026</v>
      </c>
      <c r="U164" s="89" t="s">
        <v>3714</v>
      </c>
      <c r="V164" s="89" t="s">
        <v>25</v>
      </c>
      <c r="W164" s="89" t="s">
        <v>21</v>
      </c>
      <c r="X164" s="89" t="s">
        <v>23</v>
      </c>
      <c r="Y164" s="89" t="s">
        <v>4027</v>
      </c>
      <c r="Z164" s="89" t="s">
        <v>4028</v>
      </c>
      <c r="AA164" s="89" t="s">
        <v>5216</v>
      </c>
      <c r="AB164" s="89" t="s">
        <v>5217</v>
      </c>
      <c r="AC164" t="s">
        <v>4029</v>
      </c>
      <c r="AD164" s="89">
        <v>8.33</v>
      </c>
      <c r="AE164" s="132">
        <f>Kalkulator!$F$3</f>
        <v>45383</v>
      </c>
      <c r="AF164" s="133">
        <f>Kalkulator!$H$3</f>
        <v>45412</v>
      </c>
    </row>
    <row r="165" spans="1:32" s="89" customFormat="1">
      <c r="A165" s="89" t="s">
        <v>4030</v>
      </c>
      <c r="B165" s="89" t="s">
        <v>4</v>
      </c>
      <c r="C165" s="89" t="s">
        <v>3674</v>
      </c>
      <c r="D165" s="89" t="s">
        <v>101</v>
      </c>
      <c r="E165" s="89" t="s">
        <v>102</v>
      </c>
      <c r="F165" s="90" t="s">
        <v>4031</v>
      </c>
      <c r="G165" s="158" t="s">
        <v>12</v>
      </c>
      <c r="H165" s="89" t="s">
        <v>23</v>
      </c>
      <c r="I165" s="89" t="s">
        <v>22</v>
      </c>
      <c r="J165" s="89">
        <v>700</v>
      </c>
      <c r="K165" s="89">
        <v>1</v>
      </c>
      <c r="L165" s="89" t="s">
        <v>3677</v>
      </c>
      <c r="M165" s="89" t="s">
        <v>21</v>
      </c>
      <c r="N165" s="89" t="s">
        <v>1281</v>
      </c>
      <c r="O165" s="89" t="s">
        <v>23</v>
      </c>
      <c r="P165" s="89" t="s">
        <v>23</v>
      </c>
      <c r="Q165" s="89" t="s">
        <v>23</v>
      </c>
      <c r="R165" s="89" t="s">
        <v>21</v>
      </c>
      <c r="S165" s="89">
        <v>690422</v>
      </c>
      <c r="T165" s="89" t="s">
        <v>1343</v>
      </c>
      <c r="U165" s="89" t="s">
        <v>3714</v>
      </c>
      <c r="V165" s="89" t="s">
        <v>25</v>
      </c>
      <c r="W165" s="89" t="s">
        <v>21</v>
      </c>
      <c r="X165" s="89" t="s">
        <v>23</v>
      </c>
      <c r="Y165" s="89" t="s">
        <v>4032</v>
      </c>
      <c r="Z165" s="89" t="s">
        <v>4033</v>
      </c>
      <c r="AA165" s="89" t="s">
        <v>5218</v>
      </c>
      <c r="AB165" s="89" t="s">
        <v>5219</v>
      </c>
      <c r="AC165" t="s">
        <v>3878</v>
      </c>
      <c r="AD165" s="89">
        <v>8.5</v>
      </c>
      <c r="AE165" s="132">
        <f>Kalkulator!$F$3</f>
        <v>45383</v>
      </c>
      <c r="AF165" s="133">
        <f>Kalkulator!$H$3</f>
        <v>45412</v>
      </c>
    </row>
    <row r="166" spans="1:32" s="89" customFormat="1">
      <c r="A166" s="89" t="s">
        <v>4034</v>
      </c>
      <c r="B166" s="89" t="s">
        <v>4</v>
      </c>
      <c r="C166" s="89" t="s">
        <v>3674</v>
      </c>
      <c r="D166" s="89" t="s">
        <v>101</v>
      </c>
      <c r="E166" s="89" t="s">
        <v>102</v>
      </c>
      <c r="F166" s="90" t="s">
        <v>4035</v>
      </c>
      <c r="G166" s="158" t="s">
        <v>12</v>
      </c>
      <c r="H166" s="89" t="s">
        <v>23</v>
      </c>
      <c r="I166" s="89" t="s">
        <v>22</v>
      </c>
      <c r="J166" s="89">
        <v>700</v>
      </c>
      <c r="K166" s="89">
        <v>1</v>
      </c>
      <c r="L166" s="89" t="s">
        <v>3677</v>
      </c>
      <c r="M166" s="89" t="s">
        <v>21</v>
      </c>
      <c r="N166" s="89" t="s">
        <v>1336</v>
      </c>
      <c r="O166" s="89" t="s">
        <v>23</v>
      </c>
      <c r="P166" s="89" t="s">
        <v>23</v>
      </c>
      <c r="Q166" s="89" t="s">
        <v>23</v>
      </c>
      <c r="R166" s="89" t="s">
        <v>21</v>
      </c>
      <c r="S166" s="89">
        <v>690422</v>
      </c>
      <c r="T166" s="89" t="s">
        <v>4036</v>
      </c>
      <c r="U166" s="89" t="s">
        <v>3714</v>
      </c>
      <c r="V166" s="89" t="s">
        <v>25</v>
      </c>
      <c r="W166" s="89" t="s">
        <v>21</v>
      </c>
      <c r="X166" s="89" t="s">
        <v>23</v>
      </c>
      <c r="Y166" s="89" t="s">
        <v>4037</v>
      </c>
      <c r="Z166" s="89" t="s">
        <v>4038</v>
      </c>
      <c r="AA166" s="89" t="s">
        <v>5220</v>
      </c>
      <c r="AB166" s="89" t="s">
        <v>5221</v>
      </c>
      <c r="AC166" t="s">
        <v>4039</v>
      </c>
      <c r="AD166" s="89">
        <v>9.33</v>
      </c>
      <c r="AE166" s="132">
        <f>Kalkulator!$F$3</f>
        <v>45383</v>
      </c>
      <c r="AF166" s="133">
        <f>Kalkulator!$H$3</f>
        <v>45412</v>
      </c>
    </row>
    <row r="167" spans="1:32" s="89" customFormat="1">
      <c r="A167" s="89" t="s">
        <v>5653</v>
      </c>
      <c r="B167" s="89" t="s">
        <v>4</v>
      </c>
      <c r="C167" s="89" t="s">
        <v>3674</v>
      </c>
      <c r="D167" s="89" t="s">
        <v>101</v>
      </c>
      <c r="E167" s="89" t="s">
        <v>102</v>
      </c>
      <c r="F167" s="90" t="s">
        <v>5654</v>
      </c>
      <c r="G167" s="158" t="s">
        <v>12</v>
      </c>
      <c r="H167" s="89" t="s">
        <v>23</v>
      </c>
      <c r="I167" s="89" t="s">
        <v>22</v>
      </c>
      <c r="J167" s="89">
        <v>700</v>
      </c>
      <c r="K167" s="89">
        <v>1</v>
      </c>
      <c r="L167" s="89" t="s">
        <v>3677</v>
      </c>
      <c r="M167" s="89" t="s">
        <v>21</v>
      </c>
      <c r="N167" s="89" t="s">
        <v>1281</v>
      </c>
      <c r="O167" s="89" t="s">
        <v>23</v>
      </c>
      <c r="P167" s="89" t="s">
        <v>23</v>
      </c>
      <c r="Q167" s="89" t="s">
        <v>23</v>
      </c>
      <c r="R167" s="89" t="s">
        <v>21</v>
      </c>
      <c r="S167" s="89">
        <v>690422</v>
      </c>
      <c r="T167" s="89" t="s">
        <v>1343</v>
      </c>
      <c r="U167" s="89" t="s">
        <v>3714</v>
      </c>
      <c r="V167" s="89" t="s">
        <v>25</v>
      </c>
      <c r="W167" s="89" t="s">
        <v>21</v>
      </c>
      <c r="X167" s="89" t="s">
        <v>23</v>
      </c>
      <c r="Y167" s="89" t="s">
        <v>5737</v>
      </c>
      <c r="Z167" s="89" t="s">
        <v>5738</v>
      </c>
      <c r="AA167" s="89" t="s">
        <v>5839</v>
      </c>
      <c r="AB167" s="89" t="s">
        <v>5875</v>
      </c>
      <c r="AC167" t="s">
        <v>3878</v>
      </c>
      <c r="AD167" s="89">
        <v>8.5</v>
      </c>
      <c r="AE167" s="132">
        <f>Kalkulator!$F$3</f>
        <v>45383</v>
      </c>
      <c r="AF167" s="133">
        <f>Kalkulator!$H$3</f>
        <v>45412</v>
      </c>
    </row>
    <row r="168" spans="1:32" s="89" customFormat="1">
      <c r="A168" s="89" t="s">
        <v>4040</v>
      </c>
      <c r="B168" s="89" t="s">
        <v>4</v>
      </c>
      <c r="C168" s="89" t="s">
        <v>3674</v>
      </c>
      <c r="D168" s="89" t="s">
        <v>101</v>
      </c>
      <c r="E168" s="89" t="s">
        <v>102</v>
      </c>
      <c r="F168" s="90" t="s">
        <v>4041</v>
      </c>
      <c r="G168" s="158" t="s">
        <v>12</v>
      </c>
      <c r="H168" s="89" t="s">
        <v>23</v>
      </c>
      <c r="I168" s="89" t="s">
        <v>22</v>
      </c>
      <c r="J168" s="89">
        <v>700</v>
      </c>
      <c r="K168" s="89">
        <v>1</v>
      </c>
      <c r="L168" s="89" t="s">
        <v>3677</v>
      </c>
      <c r="M168" s="89" t="s">
        <v>21</v>
      </c>
      <c r="N168" s="89" t="s">
        <v>1344</v>
      </c>
      <c r="O168" s="89" t="s">
        <v>23</v>
      </c>
      <c r="P168" s="89" t="s">
        <v>23</v>
      </c>
      <c r="Q168" s="89" t="s">
        <v>23</v>
      </c>
      <c r="R168" s="89" t="s">
        <v>21</v>
      </c>
      <c r="S168" s="89">
        <v>690422</v>
      </c>
      <c r="T168" s="89" t="s">
        <v>4042</v>
      </c>
      <c r="U168" s="89" t="s">
        <v>3714</v>
      </c>
      <c r="V168" s="89" t="s">
        <v>25</v>
      </c>
      <c r="W168" s="89" t="s">
        <v>21</v>
      </c>
      <c r="X168" s="89" t="s">
        <v>23</v>
      </c>
      <c r="Y168" s="89" t="s">
        <v>4043</v>
      </c>
      <c r="Z168" s="89" t="s">
        <v>4044</v>
      </c>
      <c r="AA168" s="89" t="s">
        <v>5222</v>
      </c>
      <c r="AB168" s="89" t="s">
        <v>5223</v>
      </c>
      <c r="AC168" t="s">
        <v>4045</v>
      </c>
      <c r="AD168" s="89">
        <v>9.33</v>
      </c>
      <c r="AE168" s="132">
        <f>Kalkulator!$F$3</f>
        <v>45383</v>
      </c>
      <c r="AF168" s="133">
        <f>Kalkulator!$H$3</f>
        <v>45412</v>
      </c>
    </row>
    <row r="169" spans="1:32" s="89" customFormat="1">
      <c r="A169" s="89" t="s">
        <v>4046</v>
      </c>
      <c r="B169" s="89" t="s">
        <v>4</v>
      </c>
      <c r="C169" s="89" t="s">
        <v>3674</v>
      </c>
      <c r="D169" s="89" t="s">
        <v>101</v>
      </c>
      <c r="E169" s="89" t="s">
        <v>102</v>
      </c>
      <c r="F169" s="90" t="s">
        <v>4047</v>
      </c>
      <c r="G169" s="158" t="s">
        <v>12</v>
      </c>
      <c r="H169" s="89" t="s">
        <v>23</v>
      </c>
      <c r="I169" s="89" t="s">
        <v>22</v>
      </c>
      <c r="J169" s="89">
        <v>700</v>
      </c>
      <c r="K169" s="89">
        <v>1</v>
      </c>
      <c r="L169" s="89" t="s">
        <v>3677</v>
      </c>
      <c r="M169" s="89" t="s">
        <v>21</v>
      </c>
      <c r="N169" s="89" t="s">
        <v>1281</v>
      </c>
      <c r="O169" s="89" t="s">
        <v>23</v>
      </c>
      <c r="P169" s="89" t="s">
        <v>23</v>
      </c>
      <c r="Q169" s="89" t="s">
        <v>23</v>
      </c>
      <c r="R169" s="89" t="s">
        <v>21</v>
      </c>
      <c r="S169" s="89">
        <v>690422</v>
      </c>
      <c r="T169" s="89" t="s">
        <v>1343</v>
      </c>
      <c r="U169" s="89" t="s">
        <v>3714</v>
      </c>
      <c r="V169" s="89" t="s">
        <v>25</v>
      </c>
      <c r="W169" s="89" t="s">
        <v>21</v>
      </c>
      <c r="X169" s="89" t="s">
        <v>23</v>
      </c>
      <c r="Y169" s="89" t="s">
        <v>4048</v>
      </c>
      <c r="Z169" s="89" t="s">
        <v>4049</v>
      </c>
      <c r="AA169" s="89" t="s">
        <v>5224</v>
      </c>
      <c r="AB169" s="89" t="s">
        <v>5225</v>
      </c>
      <c r="AC169" t="s">
        <v>4039</v>
      </c>
      <c r="AD169" s="89">
        <v>9.33</v>
      </c>
      <c r="AE169" s="132">
        <f>Kalkulator!$F$3</f>
        <v>45383</v>
      </c>
      <c r="AF169" s="133">
        <f>Kalkulator!$H$3</f>
        <v>45412</v>
      </c>
    </row>
    <row r="170" spans="1:32" s="89" customFormat="1">
      <c r="A170" s="89" t="s">
        <v>4050</v>
      </c>
      <c r="B170" s="89" t="s">
        <v>4</v>
      </c>
      <c r="C170" s="89" t="s">
        <v>3674</v>
      </c>
      <c r="D170" s="89" t="s">
        <v>101</v>
      </c>
      <c r="E170" s="89" t="s">
        <v>102</v>
      </c>
      <c r="F170" s="90" t="s">
        <v>4051</v>
      </c>
      <c r="G170" s="158" t="s">
        <v>12</v>
      </c>
      <c r="H170" s="89" t="s">
        <v>23</v>
      </c>
      <c r="I170" s="89" t="s">
        <v>22</v>
      </c>
      <c r="J170" s="89">
        <v>700</v>
      </c>
      <c r="K170" s="89">
        <v>1</v>
      </c>
      <c r="L170" s="89" t="s">
        <v>3677</v>
      </c>
      <c r="M170" s="89" t="s">
        <v>21</v>
      </c>
      <c r="N170" s="89" t="s">
        <v>1281</v>
      </c>
      <c r="O170" s="89" t="s">
        <v>23</v>
      </c>
      <c r="P170" s="89" t="s">
        <v>23</v>
      </c>
      <c r="Q170" s="89" t="s">
        <v>23</v>
      </c>
      <c r="R170" s="89" t="s">
        <v>21</v>
      </c>
      <c r="S170" s="89">
        <v>690422</v>
      </c>
      <c r="T170" s="89" t="s">
        <v>4052</v>
      </c>
      <c r="U170" s="89" t="s">
        <v>3714</v>
      </c>
      <c r="V170" s="89" t="s">
        <v>25</v>
      </c>
      <c r="W170" s="89" t="s">
        <v>21</v>
      </c>
      <c r="X170" s="89" t="s">
        <v>23</v>
      </c>
      <c r="Y170" s="89" t="s">
        <v>4053</v>
      </c>
      <c r="Z170" s="89" t="s">
        <v>4054</v>
      </c>
      <c r="AA170" s="89" t="s">
        <v>5226</v>
      </c>
      <c r="AB170" s="89" t="s">
        <v>5227</v>
      </c>
      <c r="AC170" t="s">
        <v>3897</v>
      </c>
      <c r="AD170" s="89">
        <v>9.16</v>
      </c>
      <c r="AE170" s="132">
        <f>Kalkulator!$F$3</f>
        <v>45383</v>
      </c>
      <c r="AF170" s="133">
        <f>Kalkulator!$H$3</f>
        <v>45412</v>
      </c>
    </row>
    <row r="171" spans="1:32" s="89" customFormat="1">
      <c r="A171" s="89" t="s">
        <v>4055</v>
      </c>
      <c r="B171" s="89" t="s">
        <v>4</v>
      </c>
      <c r="C171" s="89" t="s">
        <v>3674</v>
      </c>
      <c r="D171" s="89" t="s">
        <v>101</v>
      </c>
      <c r="E171" s="89" t="s">
        <v>102</v>
      </c>
      <c r="F171" s="90" t="s">
        <v>4056</v>
      </c>
      <c r="G171" s="158" t="s">
        <v>12</v>
      </c>
      <c r="H171" s="89" t="s">
        <v>23</v>
      </c>
      <c r="I171" s="89" t="s">
        <v>22</v>
      </c>
      <c r="J171" s="89">
        <v>700</v>
      </c>
      <c r="K171" s="89">
        <v>1</v>
      </c>
      <c r="L171" s="89" t="s">
        <v>3677</v>
      </c>
      <c r="M171" s="89" t="s">
        <v>21</v>
      </c>
      <c r="N171" s="89" t="s">
        <v>1305</v>
      </c>
      <c r="O171" s="89" t="s">
        <v>23</v>
      </c>
      <c r="P171" s="89" t="s">
        <v>23</v>
      </c>
      <c r="Q171" s="89" t="s">
        <v>23</v>
      </c>
      <c r="R171" s="89" t="s">
        <v>21</v>
      </c>
      <c r="S171" s="89">
        <v>690422</v>
      </c>
      <c r="T171" s="89" t="s">
        <v>4057</v>
      </c>
      <c r="U171" s="89" t="s">
        <v>3714</v>
      </c>
      <c r="V171" s="89" t="s">
        <v>25</v>
      </c>
      <c r="W171" s="89" t="s">
        <v>21</v>
      </c>
      <c r="X171" s="89" t="s">
        <v>23</v>
      </c>
      <c r="Y171" s="89" t="s">
        <v>4058</v>
      </c>
      <c r="Z171" s="89" t="s">
        <v>4059</v>
      </c>
      <c r="AA171" s="89" t="s">
        <v>5228</v>
      </c>
      <c r="AB171" s="89" t="s">
        <v>5229</v>
      </c>
      <c r="AC171" t="s">
        <v>4060</v>
      </c>
      <c r="AD171" s="89">
        <v>6.66</v>
      </c>
      <c r="AE171" s="132">
        <f>Kalkulator!$F$3</f>
        <v>45383</v>
      </c>
      <c r="AF171" s="133">
        <f>Kalkulator!$H$3</f>
        <v>45412</v>
      </c>
    </row>
    <row r="172" spans="1:32" s="89" customFormat="1">
      <c r="A172" s="89" t="s">
        <v>4061</v>
      </c>
      <c r="B172" s="89" t="s">
        <v>4</v>
      </c>
      <c r="C172" s="89" t="s">
        <v>3674</v>
      </c>
      <c r="D172" s="89" t="s">
        <v>101</v>
      </c>
      <c r="E172" s="89" t="s">
        <v>102</v>
      </c>
      <c r="F172" s="90" t="s">
        <v>4062</v>
      </c>
      <c r="G172" s="158" t="s">
        <v>12</v>
      </c>
      <c r="H172" s="89" t="s">
        <v>23</v>
      </c>
      <c r="I172" s="89" t="s">
        <v>22</v>
      </c>
      <c r="J172" s="89">
        <v>700</v>
      </c>
      <c r="K172" s="89">
        <v>1</v>
      </c>
      <c r="L172" s="89" t="s">
        <v>3677</v>
      </c>
      <c r="M172" s="89" t="s">
        <v>21</v>
      </c>
      <c r="N172" s="89" t="s">
        <v>1305</v>
      </c>
      <c r="O172" s="89" t="s">
        <v>23</v>
      </c>
      <c r="P172" s="89" t="s">
        <v>23</v>
      </c>
      <c r="Q172" s="89" t="s">
        <v>23</v>
      </c>
      <c r="R172" s="89" t="s">
        <v>21</v>
      </c>
      <c r="S172" s="89">
        <v>690422</v>
      </c>
      <c r="T172" s="89" t="s">
        <v>4063</v>
      </c>
      <c r="U172" s="89" t="s">
        <v>3714</v>
      </c>
      <c r="V172" s="89" t="s">
        <v>25</v>
      </c>
      <c r="W172" s="89" t="s">
        <v>21</v>
      </c>
      <c r="X172" s="89" t="s">
        <v>23</v>
      </c>
      <c r="Y172" s="89" t="s">
        <v>4064</v>
      </c>
      <c r="Z172" s="89" t="s">
        <v>4065</v>
      </c>
      <c r="AA172" s="89" t="s">
        <v>5230</v>
      </c>
      <c r="AB172" s="89" t="s">
        <v>5231</v>
      </c>
      <c r="AC172" t="s">
        <v>4066</v>
      </c>
      <c r="AD172" s="89">
        <v>8.33</v>
      </c>
      <c r="AE172" s="132">
        <f>Kalkulator!$F$3</f>
        <v>45383</v>
      </c>
      <c r="AF172" s="133">
        <f>Kalkulator!$H$3</f>
        <v>45412</v>
      </c>
    </row>
    <row r="173" spans="1:32" s="89" customFormat="1">
      <c r="A173" s="89" t="s">
        <v>5655</v>
      </c>
      <c r="B173" s="89" t="s">
        <v>4</v>
      </c>
      <c r="C173" s="89" t="s">
        <v>3674</v>
      </c>
      <c r="D173" s="89" t="s">
        <v>5656</v>
      </c>
      <c r="E173" s="89" t="s">
        <v>102</v>
      </c>
      <c r="F173" s="90" t="s">
        <v>5657</v>
      </c>
      <c r="G173" s="158" t="s">
        <v>12</v>
      </c>
      <c r="H173" s="89" t="s">
        <v>23</v>
      </c>
      <c r="I173" s="89" t="s">
        <v>22</v>
      </c>
      <c r="J173" s="89">
        <v>700</v>
      </c>
      <c r="K173" s="89">
        <v>1</v>
      </c>
      <c r="L173" s="89" t="s">
        <v>5739</v>
      </c>
      <c r="M173" s="89" t="s">
        <v>21</v>
      </c>
      <c r="N173" s="89" t="s">
        <v>1281</v>
      </c>
      <c r="O173" s="89" t="s">
        <v>23</v>
      </c>
      <c r="P173" s="89" t="s">
        <v>23</v>
      </c>
      <c r="Q173" s="89" t="s">
        <v>23</v>
      </c>
      <c r="R173" s="89" t="s">
        <v>21</v>
      </c>
      <c r="S173" s="89">
        <v>690422</v>
      </c>
      <c r="T173" s="89" t="s">
        <v>4511</v>
      </c>
      <c r="U173" s="89" t="s">
        <v>3714</v>
      </c>
      <c r="V173" s="89" t="s">
        <v>25</v>
      </c>
      <c r="W173" s="89" t="s">
        <v>21</v>
      </c>
      <c r="X173" s="89" t="s">
        <v>23</v>
      </c>
      <c r="Y173" s="89" t="s">
        <v>5740</v>
      </c>
      <c r="Z173" s="89" t="s">
        <v>5741</v>
      </c>
      <c r="AA173" s="89" t="s">
        <v>5840</v>
      </c>
      <c r="AB173" s="89" t="s">
        <v>5876</v>
      </c>
      <c r="AC173" t="s">
        <v>4072</v>
      </c>
      <c r="AD173" s="89">
        <v>8.33</v>
      </c>
      <c r="AE173" s="132">
        <f>Kalkulator!$F$3</f>
        <v>45383</v>
      </c>
      <c r="AF173" s="133">
        <f>Kalkulator!$H$3</f>
        <v>45412</v>
      </c>
    </row>
    <row r="174" spans="1:32" s="89" customFormat="1">
      <c r="A174" s="89" t="s">
        <v>5658</v>
      </c>
      <c r="B174" s="89" t="s">
        <v>4</v>
      </c>
      <c r="C174" s="89" t="s">
        <v>3674</v>
      </c>
      <c r="D174" s="89" t="s">
        <v>101</v>
      </c>
      <c r="E174" s="89" t="s">
        <v>102</v>
      </c>
      <c r="F174" s="90" t="s">
        <v>5659</v>
      </c>
      <c r="G174" s="158" t="s">
        <v>12</v>
      </c>
      <c r="H174" s="89" t="s">
        <v>23</v>
      </c>
      <c r="I174" s="89" t="s">
        <v>22</v>
      </c>
      <c r="J174" s="89">
        <v>700</v>
      </c>
      <c r="K174" s="89">
        <v>1</v>
      </c>
      <c r="L174" s="89" t="s">
        <v>3677</v>
      </c>
      <c r="M174" s="89" t="s">
        <v>21</v>
      </c>
      <c r="N174" s="89" t="s">
        <v>1281</v>
      </c>
      <c r="O174" s="89" t="s">
        <v>23</v>
      </c>
      <c r="P174" s="89" t="s">
        <v>23</v>
      </c>
      <c r="Q174" s="89" t="s">
        <v>23</v>
      </c>
      <c r="R174" s="89" t="s">
        <v>21</v>
      </c>
      <c r="S174" s="89">
        <v>690422</v>
      </c>
      <c r="T174" s="89" t="s">
        <v>5742</v>
      </c>
      <c r="U174" s="89" t="s">
        <v>3714</v>
      </c>
      <c r="V174" s="89" t="s">
        <v>25</v>
      </c>
      <c r="W174" s="89" t="s">
        <v>21</v>
      </c>
      <c r="X174" s="89" t="s">
        <v>23</v>
      </c>
      <c r="Y174" s="89" t="s">
        <v>5743</v>
      </c>
      <c r="Z174" s="89" t="s">
        <v>5744</v>
      </c>
      <c r="AA174" s="89" t="s">
        <v>5841</v>
      </c>
      <c r="AB174" s="89" t="s">
        <v>5877</v>
      </c>
      <c r="AC174" t="s">
        <v>4039</v>
      </c>
      <c r="AD174" s="89">
        <v>9.33</v>
      </c>
      <c r="AE174" s="132">
        <f>Kalkulator!$F$3</f>
        <v>45383</v>
      </c>
      <c r="AF174" s="133">
        <f>Kalkulator!$H$3</f>
        <v>45412</v>
      </c>
    </row>
    <row r="175" spans="1:32" s="89" customFormat="1">
      <c r="A175" s="89" t="s">
        <v>4067</v>
      </c>
      <c r="B175" s="89" t="s">
        <v>4</v>
      </c>
      <c r="C175" s="89" t="s">
        <v>3674</v>
      </c>
      <c r="D175" s="89" t="s">
        <v>101</v>
      </c>
      <c r="E175" s="89" t="s">
        <v>102</v>
      </c>
      <c r="F175" s="90" t="s">
        <v>4068</v>
      </c>
      <c r="G175" s="158" t="s">
        <v>12</v>
      </c>
      <c r="H175" s="89" t="s">
        <v>23</v>
      </c>
      <c r="I175" s="89" t="s">
        <v>22</v>
      </c>
      <c r="J175" s="89">
        <v>700</v>
      </c>
      <c r="K175" s="89">
        <v>1</v>
      </c>
      <c r="L175" s="89" t="s">
        <v>3677</v>
      </c>
      <c r="M175" s="89" t="s">
        <v>21</v>
      </c>
      <c r="N175" s="89" t="s">
        <v>1281</v>
      </c>
      <c r="O175" s="89" t="s">
        <v>23</v>
      </c>
      <c r="P175" s="89" t="s">
        <v>23</v>
      </c>
      <c r="Q175" s="89" t="s">
        <v>23</v>
      </c>
      <c r="R175" s="89" t="s">
        <v>21</v>
      </c>
      <c r="S175" s="89">
        <v>690422</v>
      </c>
      <c r="T175" s="89" t="s">
        <v>4069</v>
      </c>
      <c r="U175" s="89" t="s">
        <v>3714</v>
      </c>
      <c r="V175" s="89" t="s">
        <v>25</v>
      </c>
      <c r="W175" s="89" t="s">
        <v>21</v>
      </c>
      <c r="X175" s="89" t="s">
        <v>23</v>
      </c>
      <c r="Y175" s="89" t="s">
        <v>4070</v>
      </c>
      <c r="Z175" s="89" t="s">
        <v>4071</v>
      </c>
      <c r="AA175" s="89" t="s">
        <v>5232</v>
      </c>
      <c r="AB175" s="89" t="s">
        <v>5233</v>
      </c>
      <c r="AC175" t="s">
        <v>4072</v>
      </c>
      <c r="AD175" s="89">
        <v>8.33</v>
      </c>
      <c r="AE175" s="132">
        <f>Kalkulator!$F$3</f>
        <v>45383</v>
      </c>
      <c r="AF175" s="133">
        <f>Kalkulator!$H$3</f>
        <v>45412</v>
      </c>
    </row>
    <row r="176" spans="1:32" s="89" customFormat="1">
      <c r="A176" s="89" t="s">
        <v>5660</v>
      </c>
      <c r="B176" s="89" t="s">
        <v>4</v>
      </c>
      <c r="C176" s="89" t="s">
        <v>3674</v>
      </c>
      <c r="D176" s="89" t="s">
        <v>101</v>
      </c>
      <c r="E176" s="89" t="s">
        <v>102</v>
      </c>
      <c r="F176" s="90" t="s">
        <v>5661</v>
      </c>
      <c r="G176" s="158" t="s">
        <v>12</v>
      </c>
      <c r="H176" s="89" t="s">
        <v>23</v>
      </c>
      <c r="I176" s="89" t="s">
        <v>22</v>
      </c>
      <c r="J176" s="89">
        <v>700</v>
      </c>
      <c r="K176" s="89">
        <v>1</v>
      </c>
      <c r="L176" s="89" t="s">
        <v>3677</v>
      </c>
      <c r="M176" s="89" t="s">
        <v>21</v>
      </c>
      <c r="N176" s="89" t="s">
        <v>1281</v>
      </c>
      <c r="O176" s="89" t="s">
        <v>23</v>
      </c>
      <c r="P176" s="89" t="s">
        <v>23</v>
      </c>
      <c r="Q176" s="89" t="s">
        <v>23</v>
      </c>
      <c r="R176" s="89" t="s">
        <v>21</v>
      </c>
      <c r="S176" s="89">
        <v>690422</v>
      </c>
      <c r="T176" s="89" t="s">
        <v>5745</v>
      </c>
      <c r="U176" s="89" t="s">
        <v>3714</v>
      </c>
      <c r="V176" s="89" t="s">
        <v>25</v>
      </c>
      <c r="W176" s="89" t="s">
        <v>21</v>
      </c>
      <c r="X176" s="89" t="s">
        <v>23</v>
      </c>
      <c r="Y176" s="89" t="s">
        <v>5746</v>
      </c>
      <c r="Z176" s="89" t="s">
        <v>5747</v>
      </c>
      <c r="AA176" s="89" t="s">
        <v>5842</v>
      </c>
      <c r="AB176" s="89" t="s">
        <v>5878</v>
      </c>
      <c r="AC176" t="s">
        <v>4072</v>
      </c>
      <c r="AD176" s="89">
        <v>8.33</v>
      </c>
      <c r="AE176" s="132">
        <f>Kalkulator!$F$3</f>
        <v>45383</v>
      </c>
      <c r="AF176" s="133">
        <f>Kalkulator!$H$3</f>
        <v>45412</v>
      </c>
    </row>
    <row r="177" spans="1:32" s="89" customFormat="1">
      <c r="A177" s="89" t="s">
        <v>4073</v>
      </c>
      <c r="B177" s="89" t="s">
        <v>4</v>
      </c>
      <c r="C177" s="89" t="s">
        <v>3674</v>
      </c>
      <c r="D177" s="89" t="s">
        <v>101</v>
      </c>
      <c r="E177" s="89" t="s">
        <v>102</v>
      </c>
      <c r="F177" s="90" t="s">
        <v>4074</v>
      </c>
      <c r="G177" s="158" t="s">
        <v>12</v>
      </c>
      <c r="H177" s="89" t="s">
        <v>23</v>
      </c>
      <c r="I177" s="89" t="s">
        <v>22</v>
      </c>
      <c r="J177" s="89">
        <v>700</v>
      </c>
      <c r="K177" s="89">
        <v>1</v>
      </c>
      <c r="L177" s="89" t="s">
        <v>3677</v>
      </c>
      <c r="M177" s="89" t="s">
        <v>21</v>
      </c>
      <c r="N177" s="89" t="s">
        <v>1305</v>
      </c>
      <c r="O177" s="89" t="s">
        <v>23</v>
      </c>
      <c r="P177" s="89" t="s">
        <v>23</v>
      </c>
      <c r="Q177" s="89" t="s">
        <v>23</v>
      </c>
      <c r="R177" s="89" t="s">
        <v>21</v>
      </c>
      <c r="S177" s="89">
        <v>690422</v>
      </c>
      <c r="T177" s="89" t="s">
        <v>4075</v>
      </c>
      <c r="U177" s="89" t="s">
        <v>3714</v>
      </c>
      <c r="V177" s="89" t="s">
        <v>25</v>
      </c>
      <c r="W177" s="89" t="s">
        <v>21</v>
      </c>
      <c r="X177" s="89" t="s">
        <v>23</v>
      </c>
      <c r="Y177" s="89" t="s">
        <v>4076</v>
      </c>
      <c r="Z177" s="89" t="s">
        <v>4077</v>
      </c>
      <c r="AA177" s="89" t="s">
        <v>5234</v>
      </c>
      <c r="AB177" s="89" t="s">
        <v>5235</v>
      </c>
      <c r="AC177" t="s">
        <v>4078</v>
      </c>
      <c r="AD177" s="89">
        <v>8.91</v>
      </c>
      <c r="AE177" s="132">
        <f>Kalkulator!$F$3</f>
        <v>45383</v>
      </c>
      <c r="AF177" s="133">
        <f>Kalkulator!$H$3</f>
        <v>45412</v>
      </c>
    </row>
    <row r="178" spans="1:32" s="89" customFormat="1">
      <c r="A178" s="89" t="s">
        <v>4079</v>
      </c>
      <c r="B178" s="89" t="s">
        <v>4</v>
      </c>
      <c r="C178" s="89" t="s">
        <v>3674</v>
      </c>
      <c r="D178" s="89" t="s">
        <v>101</v>
      </c>
      <c r="E178" s="89" t="s">
        <v>102</v>
      </c>
      <c r="F178" s="90" t="s">
        <v>4080</v>
      </c>
      <c r="G178" s="158" t="s">
        <v>12</v>
      </c>
      <c r="H178" s="89" t="s">
        <v>23</v>
      </c>
      <c r="I178" s="89" t="s">
        <v>22</v>
      </c>
      <c r="J178" s="89">
        <v>700</v>
      </c>
      <c r="K178" s="89">
        <v>1</v>
      </c>
      <c r="L178" s="89" t="s">
        <v>3677</v>
      </c>
      <c r="M178" s="89" t="s">
        <v>21</v>
      </c>
      <c r="N178" s="89" t="s">
        <v>1305</v>
      </c>
      <c r="O178" s="89" t="s">
        <v>23</v>
      </c>
      <c r="P178" s="89" t="s">
        <v>23</v>
      </c>
      <c r="Q178" s="89" t="s">
        <v>23</v>
      </c>
      <c r="R178" s="89" t="s">
        <v>21</v>
      </c>
      <c r="S178" s="89">
        <v>690422</v>
      </c>
      <c r="T178" s="89" t="s">
        <v>4081</v>
      </c>
      <c r="U178" s="89" t="s">
        <v>3714</v>
      </c>
      <c r="V178" s="89" t="s">
        <v>25</v>
      </c>
      <c r="W178" s="89" t="s">
        <v>21</v>
      </c>
      <c r="X178" s="89" t="s">
        <v>23</v>
      </c>
      <c r="Y178" s="89" t="s">
        <v>4082</v>
      </c>
      <c r="Z178" s="89" t="s">
        <v>4083</v>
      </c>
      <c r="AA178" s="89" t="s">
        <v>5236</v>
      </c>
      <c r="AB178" s="89" t="s">
        <v>5237</v>
      </c>
      <c r="AC178" t="s">
        <v>4084</v>
      </c>
      <c r="AD178" s="89">
        <v>8.33</v>
      </c>
      <c r="AE178" s="132">
        <f>Kalkulator!$F$3</f>
        <v>45383</v>
      </c>
      <c r="AF178" s="133">
        <f>Kalkulator!$H$3</f>
        <v>45412</v>
      </c>
    </row>
    <row r="179" spans="1:32" s="89" customFormat="1">
      <c r="A179" s="89" t="s">
        <v>5662</v>
      </c>
      <c r="B179" s="89" t="s">
        <v>4</v>
      </c>
      <c r="C179" s="89" t="s">
        <v>3674</v>
      </c>
      <c r="D179" s="89" t="s">
        <v>29</v>
      </c>
      <c r="E179" s="89" t="s">
        <v>1306</v>
      </c>
      <c r="F179" s="90" t="s">
        <v>5663</v>
      </c>
      <c r="G179" s="158" t="s">
        <v>12</v>
      </c>
      <c r="H179" s="89" t="s">
        <v>23</v>
      </c>
      <c r="I179" s="89" t="s">
        <v>22</v>
      </c>
      <c r="J179" s="89">
        <v>700</v>
      </c>
      <c r="K179" s="89">
        <v>1</v>
      </c>
      <c r="L179" s="89" t="s">
        <v>3677</v>
      </c>
      <c r="M179" s="89" t="s">
        <v>21</v>
      </c>
      <c r="N179" s="89" t="s">
        <v>1306</v>
      </c>
      <c r="O179" s="89" t="s">
        <v>22</v>
      </c>
      <c r="P179" s="89" t="s">
        <v>22</v>
      </c>
      <c r="Q179" s="89" t="s">
        <v>22</v>
      </c>
      <c r="R179" s="89" t="s">
        <v>21</v>
      </c>
      <c r="S179" s="89">
        <v>33914</v>
      </c>
      <c r="T179" s="89" t="s">
        <v>4545</v>
      </c>
      <c r="U179" s="89" t="s">
        <v>3714</v>
      </c>
      <c r="V179" s="89" t="s">
        <v>25</v>
      </c>
      <c r="W179" s="89" t="s">
        <v>21</v>
      </c>
      <c r="X179" s="89" t="s">
        <v>23</v>
      </c>
      <c r="Y179" s="89" t="s">
        <v>5748</v>
      </c>
      <c r="Z179" s="89" t="s">
        <v>5749</v>
      </c>
      <c r="AA179" s="89" t="s">
        <v>5843</v>
      </c>
      <c r="AB179" s="89" t="s">
        <v>5879</v>
      </c>
      <c r="AC179" t="s">
        <v>5750</v>
      </c>
      <c r="AD179" s="89">
        <v>10.66</v>
      </c>
      <c r="AE179" s="132">
        <f>Kalkulator!$F$3</f>
        <v>45383</v>
      </c>
      <c r="AF179" s="133">
        <f>Kalkulator!$H$3</f>
        <v>45412</v>
      </c>
    </row>
    <row r="180" spans="1:32" s="89" customFormat="1">
      <c r="A180" s="89" t="s">
        <v>5664</v>
      </c>
      <c r="B180" s="89" t="s">
        <v>4</v>
      </c>
      <c r="C180" s="89" t="s">
        <v>3674</v>
      </c>
      <c r="D180" s="89" t="s">
        <v>29</v>
      </c>
      <c r="E180" s="89" t="s">
        <v>1306</v>
      </c>
      <c r="F180" s="90" t="s">
        <v>5665</v>
      </c>
      <c r="G180" s="158" t="s">
        <v>12</v>
      </c>
      <c r="H180" s="89" t="s">
        <v>23</v>
      </c>
      <c r="I180" s="89" t="s">
        <v>22</v>
      </c>
      <c r="J180" s="89">
        <v>700</v>
      </c>
      <c r="K180" s="89">
        <v>1</v>
      </c>
      <c r="L180" s="89" t="s">
        <v>3677</v>
      </c>
      <c r="M180" s="89" t="s">
        <v>21</v>
      </c>
      <c r="N180" s="89" t="s">
        <v>1306</v>
      </c>
      <c r="O180" s="89" t="s">
        <v>22</v>
      </c>
      <c r="P180" s="89" t="s">
        <v>22</v>
      </c>
      <c r="Q180" s="89" t="s">
        <v>22</v>
      </c>
      <c r="R180" s="89" t="s">
        <v>21</v>
      </c>
      <c r="S180" s="89">
        <v>33914</v>
      </c>
      <c r="T180" s="89" t="s">
        <v>5751</v>
      </c>
      <c r="U180" s="89" t="s">
        <v>3714</v>
      </c>
      <c r="V180" s="89" t="s">
        <v>25</v>
      </c>
      <c r="W180" s="89" t="s">
        <v>21</v>
      </c>
      <c r="X180" s="89" t="s">
        <v>23</v>
      </c>
      <c r="Y180" s="89" t="s">
        <v>5752</v>
      </c>
      <c r="Z180" s="89" t="s">
        <v>5753</v>
      </c>
      <c r="AA180" s="89" t="s">
        <v>5844</v>
      </c>
      <c r="AB180" s="89" t="s">
        <v>5880</v>
      </c>
      <c r="AC180" t="s">
        <v>5754</v>
      </c>
      <c r="AD180" s="89">
        <v>5.83</v>
      </c>
      <c r="AE180" s="132">
        <f>Kalkulator!$F$3</f>
        <v>45383</v>
      </c>
      <c r="AF180" s="133">
        <f>Kalkulator!$H$3</f>
        <v>45412</v>
      </c>
    </row>
    <row r="181" spans="1:32" s="89" customFormat="1">
      <c r="A181" s="89" t="s">
        <v>4085</v>
      </c>
      <c r="B181" s="89" t="s">
        <v>4</v>
      </c>
      <c r="C181" s="89" t="s">
        <v>3674</v>
      </c>
      <c r="D181" s="89" t="s">
        <v>58</v>
      </c>
      <c r="E181" s="89" t="s">
        <v>4086</v>
      </c>
      <c r="F181" s="90" t="s">
        <v>4087</v>
      </c>
      <c r="G181" s="158" t="s">
        <v>12</v>
      </c>
      <c r="H181" s="89" t="s">
        <v>23</v>
      </c>
      <c r="I181" s="89" t="s">
        <v>22</v>
      </c>
      <c r="J181" s="89">
        <v>700</v>
      </c>
      <c r="K181" s="89">
        <v>1</v>
      </c>
      <c r="L181" s="89" t="s">
        <v>3677</v>
      </c>
      <c r="M181" s="89" t="s">
        <v>21</v>
      </c>
      <c r="N181" s="89" t="s">
        <v>4086</v>
      </c>
      <c r="O181" s="89" t="s">
        <v>22</v>
      </c>
      <c r="P181" s="89" t="s">
        <v>22</v>
      </c>
      <c r="Q181" s="89" t="s">
        <v>22</v>
      </c>
      <c r="R181" s="89" t="s">
        <v>21</v>
      </c>
      <c r="S181" s="89">
        <v>40898</v>
      </c>
      <c r="T181" s="89" t="s">
        <v>3815</v>
      </c>
      <c r="U181" s="89" t="s">
        <v>3714</v>
      </c>
      <c r="V181" s="89" t="s">
        <v>25</v>
      </c>
      <c r="W181" s="89" t="s">
        <v>21</v>
      </c>
      <c r="X181" s="89" t="s">
        <v>23</v>
      </c>
      <c r="Y181" s="89" t="s">
        <v>4088</v>
      </c>
      <c r="Z181" s="89" t="s">
        <v>4089</v>
      </c>
      <c r="AA181" s="89" t="s">
        <v>5238</v>
      </c>
      <c r="AB181" s="89" t="s">
        <v>5239</v>
      </c>
      <c r="AC181" t="s">
        <v>4090</v>
      </c>
      <c r="AD181" s="89">
        <v>9.66</v>
      </c>
      <c r="AE181" s="132">
        <f>Kalkulator!$F$3</f>
        <v>45383</v>
      </c>
      <c r="AF181" s="133">
        <f>Kalkulator!$H$3</f>
        <v>45412</v>
      </c>
    </row>
    <row r="182" spans="1:32" s="89" customFormat="1">
      <c r="A182" s="89" t="s">
        <v>5666</v>
      </c>
      <c r="B182" s="89" t="s">
        <v>4</v>
      </c>
      <c r="C182" s="89" t="s">
        <v>3674</v>
      </c>
      <c r="D182" s="89" t="s">
        <v>29</v>
      </c>
      <c r="E182" s="89" t="s">
        <v>5667</v>
      </c>
      <c r="F182" s="90" t="s">
        <v>5668</v>
      </c>
      <c r="G182" s="158" t="s">
        <v>12</v>
      </c>
      <c r="H182" s="89" t="s">
        <v>23</v>
      </c>
      <c r="I182" s="89" t="s">
        <v>22</v>
      </c>
      <c r="J182" s="89">
        <v>700</v>
      </c>
      <c r="K182" s="89">
        <v>1</v>
      </c>
      <c r="L182" s="89" t="s">
        <v>3677</v>
      </c>
      <c r="M182" s="89" t="s">
        <v>21</v>
      </c>
      <c r="N182" s="89" t="s">
        <v>5667</v>
      </c>
      <c r="O182" s="89" t="s">
        <v>22</v>
      </c>
      <c r="P182" s="89" t="s">
        <v>22</v>
      </c>
      <c r="Q182" s="89" t="s">
        <v>22</v>
      </c>
      <c r="R182" s="89" t="s">
        <v>21</v>
      </c>
      <c r="S182" s="89">
        <v>40211</v>
      </c>
      <c r="T182" s="89" t="s">
        <v>4294</v>
      </c>
      <c r="U182" s="89" t="s">
        <v>3714</v>
      </c>
      <c r="V182" s="89" t="s">
        <v>25</v>
      </c>
      <c r="W182" s="89" t="s">
        <v>21</v>
      </c>
      <c r="X182" s="89" t="s">
        <v>23</v>
      </c>
      <c r="Y182" s="89" t="s">
        <v>5755</v>
      </c>
      <c r="Z182" s="89" t="s">
        <v>5756</v>
      </c>
      <c r="AA182" s="89" t="s">
        <v>5845</v>
      </c>
      <c r="AB182" s="89" t="s">
        <v>5881</v>
      </c>
      <c r="AC182" t="s">
        <v>5757</v>
      </c>
      <c r="AD182" s="89">
        <v>10.16</v>
      </c>
      <c r="AE182" s="132">
        <f>Kalkulator!$F$3</f>
        <v>45383</v>
      </c>
      <c r="AF182" s="133">
        <f>Kalkulator!$H$3</f>
        <v>45412</v>
      </c>
    </row>
    <row r="183" spans="1:32" s="89" customFormat="1">
      <c r="A183" s="89" t="s">
        <v>4091</v>
      </c>
      <c r="B183" s="89" t="s">
        <v>4</v>
      </c>
      <c r="C183" s="89" t="s">
        <v>3674</v>
      </c>
      <c r="D183" s="89" t="s">
        <v>44</v>
      </c>
      <c r="E183" s="89" t="s">
        <v>4092</v>
      </c>
      <c r="F183" s="90" t="s">
        <v>4093</v>
      </c>
      <c r="G183" s="158" t="s">
        <v>12</v>
      </c>
      <c r="H183" s="89" t="s">
        <v>23</v>
      </c>
      <c r="I183" s="89" t="s">
        <v>22</v>
      </c>
      <c r="J183" s="89">
        <v>700</v>
      </c>
      <c r="K183" s="89">
        <v>1</v>
      </c>
      <c r="L183" s="89" t="s">
        <v>3677</v>
      </c>
      <c r="M183" s="89" t="s">
        <v>21</v>
      </c>
      <c r="N183" s="89" t="s">
        <v>4092</v>
      </c>
      <c r="O183" s="89" t="s">
        <v>22</v>
      </c>
      <c r="P183" s="89" t="s">
        <v>22</v>
      </c>
      <c r="Q183" s="89" t="s">
        <v>22</v>
      </c>
      <c r="R183" s="89" t="s">
        <v>21</v>
      </c>
      <c r="S183" s="89">
        <v>13762</v>
      </c>
      <c r="T183" s="89" t="s">
        <v>4094</v>
      </c>
      <c r="U183" s="89" t="s">
        <v>3714</v>
      </c>
      <c r="V183" s="89" t="s">
        <v>25</v>
      </c>
      <c r="W183" s="89" t="s">
        <v>21</v>
      </c>
      <c r="X183" s="89" t="s">
        <v>23</v>
      </c>
      <c r="Y183" s="89" t="s">
        <v>4095</v>
      </c>
      <c r="Z183" s="89" t="s">
        <v>4096</v>
      </c>
      <c r="AA183" s="89" t="s">
        <v>5240</v>
      </c>
      <c r="AB183" s="89" t="s">
        <v>5241</v>
      </c>
      <c r="AC183" t="s">
        <v>4097</v>
      </c>
      <c r="AD183" s="89">
        <v>9.16</v>
      </c>
      <c r="AE183" s="132">
        <f>Kalkulator!$F$3</f>
        <v>45383</v>
      </c>
      <c r="AF183" s="133">
        <f>Kalkulator!$H$3</f>
        <v>45412</v>
      </c>
    </row>
    <row r="184" spans="1:32" s="89" customFormat="1">
      <c r="A184" s="89" t="s">
        <v>4098</v>
      </c>
      <c r="B184" s="89" t="s">
        <v>4</v>
      </c>
      <c r="C184" s="89" t="s">
        <v>3674</v>
      </c>
      <c r="D184" s="89" t="s">
        <v>77</v>
      </c>
      <c r="E184" s="89" t="s">
        <v>4099</v>
      </c>
      <c r="F184" s="90" t="s">
        <v>4100</v>
      </c>
      <c r="G184" s="158" t="s">
        <v>12</v>
      </c>
      <c r="H184" s="89" t="s">
        <v>23</v>
      </c>
      <c r="I184" s="89" t="s">
        <v>22</v>
      </c>
      <c r="J184" s="89">
        <v>700</v>
      </c>
      <c r="K184" s="89">
        <v>1</v>
      </c>
      <c r="L184" s="89" t="s">
        <v>3677</v>
      </c>
      <c r="M184" s="89" t="s">
        <v>21</v>
      </c>
      <c r="N184" s="89" t="s">
        <v>4099</v>
      </c>
      <c r="O184" s="89" t="s">
        <v>22</v>
      </c>
      <c r="P184" s="89" t="s">
        <v>22</v>
      </c>
      <c r="Q184" s="89" t="s">
        <v>22</v>
      </c>
      <c r="R184" s="89" t="s">
        <v>21</v>
      </c>
      <c r="S184" s="89">
        <v>11867</v>
      </c>
      <c r="T184" s="89" t="s">
        <v>4101</v>
      </c>
      <c r="U184" s="89" t="s">
        <v>3714</v>
      </c>
      <c r="V184" s="89" t="s">
        <v>25</v>
      </c>
      <c r="W184" s="89" t="s">
        <v>21</v>
      </c>
      <c r="X184" s="89" t="s">
        <v>23</v>
      </c>
      <c r="Y184" s="89" t="s">
        <v>4102</v>
      </c>
      <c r="Z184" s="89" t="s">
        <v>4103</v>
      </c>
      <c r="AA184" s="89" t="s">
        <v>5242</v>
      </c>
      <c r="AB184" s="89" t="s">
        <v>5243</v>
      </c>
      <c r="AC184" t="s">
        <v>3711</v>
      </c>
      <c r="AD184" s="89">
        <v>8.33</v>
      </c>
      <c r="AE184" s="132">
        <f>Kalkulator!$F$3</f>
        <v>45383</v>
      </c>
      <c r="AF184" s="133">
        <f>Kalkulator!$H$3</f>
        <v>45412</v>
      </c>
    </row>
    <row r="185" spans="1:32" s="89" customFormat="1">
      <c r="A185" s="89" t="s">
        <v>4104</v>
      </c>
      <c r="B185" s="89" t="s">
        <v>4</v>
      </c>
      <c r="C185" s="89" t="s">
        <v>3674</v>
      </c>
      <c r="D185" s="89" t="s">
        <v>77</v>
      </c>
      <c r="E185" s="89" t="s">
        <v>4105</v>
      </c>
      <c r="F185" s="90" t="s">
        <v>4106</v>
      </c>
      <c r="G185" s="158" t="s">
        <v>12</v>
      </c>
      <c r="H185" s="89" t="s">
        <v>23</v>
      </c>
      <c r="I185" s="89" t="s">
        <v>22</v>
      </c>
      <c r="J185" s="89">
        <v>700</v>
      </c>
      <c r="K185" s="89">
        <v>1</v>
      </c>
      <c r="L185" s="89" t="s">
        <v>3677</v>
      </c>
      <c r="M185" s="89" t="s">
        <v>21</v>
      </c>
      <c r="N185" s="89" t="s">
        <v>4105</v>
      </c>
      <c r="O185" s="89" t="s">
        <v>22</v>
      </c>
      <c r="P185" s="89" t="s">
        <v>22</v>
      </c>
      <c r="Q185" s="89" t="s">
        <v>22</v>
      </c>
      <c r="R185" s="89" t="s">
        <v>21</v>
      </c>
      <c r="S185" s="89">
        <v>16745</v>
      </c>
      <c r="T185" s="89" t="s">
        <v>4107</v>
      </c>
      <c r="U185" s="89" t="s">
        <v>3714</v>
      </c>
      <c r="V185" s="89" t="s">
        <v>25</v>
      </c>
      <c r="W185" s="89" t="s">
        <v>21</v>
      </c>
      <c r="X185" s="89" t="s">
        <v>23</v>
      </c>
      <c r="Y185" s="89" t="s">
        <v>4108</v>
      </c>
      <c r="Z185" s="89" t="s">
        <v>4109</v>
      </c>
      <c r="AA185" s="89" t="s">
        <v>5244</v>
      </c>
      <c r="AB185" s="89" t="s">
        <v>5245</v>
      </c>
      <c r="AC185" t="s">
        <v>4110</v>
      </c>
      <c r="AD185" s="89">
        <v>8.5</v>
      </c>
      <c r="AE185" s="132">
        <f>Kalkulator!$F$3</f>
        <v>45383</v>
      </c>
      <c r="AF185" s="133">
        <f>Kalkulator!$H$3</f>
        <v>45412</v>
      </c>
    </row>
    <row r="186" spans="1:32" s="89" customFormat="1">
      <c r="A186" s="89" t="s">
        <v>5669</v>
      </c>
      <c r="B186" s="89" t="s">
        <v>4</v>
      </c>
      <c r="C186" s="89" t="s">
        <v>3674</v>
      </c>
      <c r="D186" s="89" t="s">
        <v>29</v>
      </c>
      <c r="E186" s="89" t="s">
        <v>995</v>
      </c>
      <c r="F186" s="90" t="s">
        <v>5670</v>
      </c>
      <c r="G186" s="158" t="s">
        <v>12</v>
      </c>
      <c r="H186" s="89" t="s">
        <v>23</v>
      </c>
      <c r="I186" s="89" t="s">
        <v>22</v>
      </c>
      <c r="J186" s="89">
        <v>700</v>
      </c>
      <c r="K186" s="89">
        <v>1</v>
      </c>
      <c r="L186" s="89" t="s">
        <v>3677</v>
      </c>
      <c r="M186" s="89" t="s">
        <v>21</v>
      </c>
      <c r="N186" s="89" t="s">
        <v>995</v>
      </c>
      <c r="O186" s="89" t="s">
        <v>22</v>
      </c>
      <c r="P186" s="89" t="s">
        <v>22</v>
      </c>
      <c r="Q186" s="89" t="s">
        <v>22</v>
      </c>
      <c r="R186" s="89" t="s">
        <v>21</v>
      </c>
      <c r="S186" s="89">
        <v>44635</v>
      </c>
      <c r="T186" s="89" t="s">
        <v>4545</v>
      </c>
      <c r="U186" s="89" t="s">
        <v>3714</v>
      </c>
      <c r="V186" s="89" t="s">
        <v>25</v>
      </c>
      <c r="W186" s="89" t="s">
        <v>21</v>
      </c>
      <c r="X186" s="89" t="s">
        <v>23</v>
      </c>
      <c r="Y186" s="89" t="s">
        <v>5758</v>
      </c>
      <c r="Z186" s="89" t="s">
        <v>5759</v>
      </c>
      <c r="AA186" s="89" t="s">
        <v>5846</v>
      </c>
      <c r="AB186" s="89" t="s">
        <v>5882</v>
      </c>
      <c r="AC186" t="s">
        <v>4011</v>
      </c>
      <c r="AD186" s="89">
        <v>10.66</v>
      </c>
      <c r="AE186" s="132">
        <f>Kalkulator!$F$3</f>
        <v>45383</v>
      </c>
      <c r="AF186" s="133">
        <f>Kalkulator!$H$3</f>
        <v>45412</v>
      </c>
    </row>
    <row r="187" spans="1:32" s="89" customFormat="1">
      <c r="A187" s="89" t="s">
        <v>4111</v>
      </c>
      <c r="B187" s="89" t="s">
        <v>4</v>
      </c>
      <c r="C187" s="89" t="s">
        <v>3674</v>
      </c>
      <c r="D187" s="89" t="s">
        <v>101</v>
      </c>
      <c r="E187" s="89" t="s">
        <v>997</v>
      </c>
      <c r="F187" s="90" t="s">
        <v>4112</v>
      </c>
      <c r="G187" s="158" t="s">
        <v>12</v>
      </c>
      <c r="H187" s="89" t="s">
        <v>23</v>
      </c>
      <c r="I187" s="89" t="s">
        <v>22</v>
      </c>
      <c r="J187" s="89">
        <v>700</v>
      </c>
      <c r="K187" s="89">
        <v>1</v>
      </c>
      <c r="L187" s="89" t="s">
        <v>3677</v>
      </c>
      <c r="M187" s="89" t="s">
        <v>21</v>
      </c>
      <c r="N187" s="89" t="s">
        <v>997</v>
      </c>
      <c r="O187" s="89" t="s">
        <v>22</v>
      </c>
      <c r="P187" s="89" t="s">
        <v>22</v>
      </c>
      <c r="Q187" s="89" t="s">
        <v>22</v>
      </c>
      <c r="R187" s="89" t="s">
        <v>21</v>
      </c>
      <c r="S187" s="89">
        <v>64757</v>
      </c>
      <c r="T187" s="89" t="s">
        <v>1343</v>
      </c>
      <c r="U187" s="89" t="s">
        <v>3714</v>
      </c>
      <c r="V187" s="89" t="s">
        <v>25</v>
      </c>
      <c r="W187" s="89" t="s">
        <v>21</v>
      </c>
      <c r="X187" s="89" t="s">
        <v>23</v>
      </c>
      <c r="Y187" s="89" t="s">
        <v>4113</v>
      </c>
      <c r="Z187" s="89" t="s">
        <v>4114</v>
      </c>
      <c r="AA187" s="89" t="s">
        <v>5246</v>
      </c>
      <c r="AB187" s="89" t="s">
        <v>5247</v>
      </c>
      <c r="AC187" t="s">
        <v>4039</v>
      </c>
      <c r="AD187" s="89">
        <v>9.33</v>
      </c>
      <c r="AE187" s="132">
        <f>Kalkulator!$F$3</f>
        <v>45383</v>
      </c>
      <c r="AF187" s="133">
        <f>Kalkulator!$H$3</f>
        <v>45412</v>
      </c>
    </row>
    <row r="188" spans="1:32" s="89" customFormat="1">
      <c r="A188" s="89" t="s">
        <v>5671</v>
      </c>
      <c r="B188" s="89" t="s">
        <v>4</v>
      </c>
      <c r="C188" s="89" t="s">
        <v>3674</v>
      </c>
      <c r="D188" s="89" t="s">
        <v>29</v>
      </c>
      <c r="E188" s="89" t="s">
        <v>1006</v>
      </c>
      <c r="F188" s="90" t="s">
        <v>5672</v>
      </c>
      <c r="G188" s="158" t="s">
        <v>12</v>
      </c>
      <c r="H188" s="89" t="s">
        <v>23</v>
      </c>
      <c r="I188" s="89" t="s">
        <v>22</v>
      </c>
      <c r="J188" s="89">
        <v>700</v>
      </c>
      <c r="K188" s="89">
        <v>1</v>
      </c>
      <c r="L188" s="89" t="s">
        <v>3677</v>
      </c>
      <c r="M188" s="89" t="s">
        <v>21</v>
      </c>
      <c r="N188" s="89" t="s">
        <v>1006</v>
      </c>
      <c r="O188" s="89" t="s">
        <v>22</v>
      </c>
      <c r="P188" s="89" t="s">
        <v>22</v>
      </c>
      <c r="Q188" s="89" t="s">
        <v>22</v>
      </c>
      <c r="R188" s="89" t="s">
        <v>21</v>
      </c>
      <c r="S188" s="89">
        <v>22826</v>
      </c>
      <c r="T188" s="89" t="s">
        <v>4127</v>
      </c>
      <c r="U188" s="89" t="s">
        <v>3714</v>
      </c>
      <c r="V188" s="89" t="s">
        <v>25</v>
      </c>
      <c r="W188" s="89" t="s">
        <v>21</v>
      </c>
      <c r="X188" s="89" t="s">
        <v>23</v>
      </c>
      <c r="Y188" s="89" t="s">
        <v>5760</v>
      </c>
      <c r="Z188" s="89" t="s">
        <v>5761</v>
      </c>
      <c r="AA188" s="89" t="s">
        <v>5847</v>
      </c>
      <c r="AB188" s="89" t="s">
        <v>5883</v>
      </c>
      <c r="AC188" t="s">
        <v>5762</v>
      </c>
      <c r="AD188" s="89">
        <v>10.16</v>
      </c>
      <c r="AE188" s="132">
        <f>Kalkulator!$F$3</f>
        <v>45383</v>
      </c>
      <c r="AF188" s="133">
        <f>Kalkulator!$H$3</f>
        <v>45412</v>
      </c>
    </row>
    <row r="189" spans="1:32" s="89" customFormat="1">
      <c r="A189" s="89" t="s">
        <v>4115</v>
      </c>
      <c r="B189" s="89" t="s">
        <v>4</v>
      </c>
      <c r="C189" s="89" t="s">
        <v>3674</v>
      </c>
      <c r="D189" s="89" t="s">
        <v>44</v>
      </c>
      <c r="E189" s="89" t="s">
        <v>4116</v>
      </c>
      <c r="F189" s="90" t="s">
        <v>4117</v>
      </c>
      <c r="G189" s="158" t="s">
        <v>12</v>
      </c>
      <c r="H189" s="89" t="s">
        <v>23</v>
      </c>
      <c r="I189" s="89" t="s">
        <v>22</v>
      </c>
      <c r="J189" s="89">
        <v>700</v>
      </c>
      <c r="K189" s="89">
        <v>1</v>
      </c>
      <c r="L189" s="89" t="s">
        <v>3677</v>
      </c>
      <c r="M189" s="89" t="s">
        <v>21</v>
      </c>
      <c r="N189" s="89" t="s">
        <v>4116</v>
      </c>
      <c r="O189" s="89" t="s">
        <v>22</v>
      </c>
      <c r="P189" s="89" t="s">
        <v>22</v>
      </c>
      <c r="Q189" s="89" t="s">
        <v>22</v>
      </c>
      <c r="R189" s="89" t="s">
        <v>21</v>
      </c>
      <c r="S189" s="89">
        <v>74000</v>
      </c>
      <c r="T189" s="89" t="s">
        <v>3815</v>
      </c>
      <c r="U189" s="89" t="s">
        <v>3714</v>
      </c>
      <c r="V189" s="89" t="s">
        <v>25</v>
      </c>
      <c r="W189" s="89" t="s">
        <v>21</v>
      </c>
      <c r="X189" s="89" t="s">
        <v>23</v>
      </c>
      <c r="Y189" s="89" t="s">
        <v>4118</v>
      </c>
      <c r="Z189" s="89" t="s">
        <v>4119</v>
      </c>
      <c r="AA189" s="89" t="s">
        <v>5248</v>
      </c>
      <c r="AB189" s="89" t="s">
        <v>5249</v>
      </c>
      <c r="AC189" t="s">
        <v>3891</v>
      </c>
      <c r="AD189" s="89">
        <v>10</v>
      </c>
      <c r="AE189" s="132">
        <f>Kalkulator!$F$3</f>
        <v>45383</v>
      </c>
      <c r="AF189" s="133">
        <f>Kalkulator!$H$3</f>
        <v>45412</v>
      </c>
    </row>
    <row r="190" spans="1:32" s="89" customFormat="1">
      <c r="A190" s="89" t="s">
        <v>4120</v>
      </c>
      <c r="B190" s="89" t="s">
        <v>4</v>
      </c>
      <c r="C190" s="89" t="s">
        <v>3674</v>
      </c>
      <c r="D190" s="89" t="s">
        <v>101</v>
      </c>
      <c r="E190" s="89" t="s">
        <v>300</v>
      </c>
      <c r="F190" s="90" t="s">
        <v>4121</v>
      </c>
      <c r="G190" s="158" t="s">
        <v>12</v>
      </c>
      <c r="H190" s="89" t="s">
        <v>23</v>
      </c>
      <c r="I190" s="89" t="s">
        <v>22</v>
      </c>
      <c r="J190" s="89">
        <v>700</v>
      </c>
      <c r="K190" s="89">
        <v>1</v>
      </c>
      <c r="L190" s="89" t="s">
        <v>3677</v>
      </c>
      <c r="M190" s="89" t="s">
        <v>21</v>
      </c>
      <c r="N190" s="89" t="s">
        <v>300</v>
      </c>
      <c r="O190" s="89" t="s">
        <v>22</v>
      </c>
      <c r="P190" s="89" t="s">
        <v>22</v>
      </c>
      <c r="Q190" s="89" t="s">
        <v>22</v>
      </c>
      <c r="R190" s="89" t="s">
        <v>21</v>
      </c>
      <c r="S190" s="89">
        <v>71645</v>
      </c>
      <c r="T190" s="89" t="s">
        <v>4122</v>
      </c>
      <c r="U190" s="89" t="s">
        <v>3714</v>
      </c>
      <c r="V190" s="89" t="s">
        <v>25</v>
      </c>
      <c r="W190" s="89" t="s">
        <v>21</v>
      </c>
      <c r="X190" s="89" t="s">
        <v>23</v>
      </c>
      <c r="Y190" s="89" t="s">
        <v>4123</v>
      </c>
      <c r="Z190" s="89" t="s">
        <v>4124</v>
      </c>
      <c r="AA190" s="89" t="s">
        <v>5250</v>
      </c>
      <c r="AB190" s="89" t="s">
        <v>5251</v>
      </c>
      <c r="AC190" t="s">
        <v>3931</v>
      </c>
      <c r="AD190" s="89">
        <v>11</v>
      </c>
      <c r="AE190" s="132">
        <f>Kalkulator!$F$3</f>
        <v>45383</v>
      </c>
      <c r="AF190" s="133">
        <f>Kalkulator!$H$3</f>
        <v>45412</v>
      </c>
    </row>
    <row r="191" spans="1:32" s="89" customFormat="1">
      <c r="A191" s="89" t="s">
        <v>5673</v>
      </c>
      <c r="B191" s="89" t="s">
        <v>4</v>
      </c>
      <c r="C191" s="89" t="s">
        <v>3674</v>
      </c>
      <c r="D191" s="89" t="s">
        <v>29</v>
      </c>
      <c r="E191" s="89" t="s">
        <v>337</v>
      </c>
      <c r="F191" s="90" t="s">
        <v>5674</v>
      </c>
      <c r="G191" s="158" t="s">
        <v>12</v>
      </c>
      <c r="H191" s="89" t="s">
        <v>23</v>
      </c>
      <c r="I191" s="89" t="s">
        <v>22</v>
      </c>
      <c r="J191" s="89">
        <v>700</v>
      </c>
      <c r="K191" s="89">
        <v>1</v>
      </c>
      <c r="L191" s="89" t="s">
        <v>3677</v>
      </c>
      <c r="M191" s="89" t="s">
        <v>21</v>
      </c>
      <c r="N191" s="89" t="s">
        <v>337</v>
      </c>
      <c r="O191" s="89" t="s">
        <v>22</v>
      </c>
      <c r="P191" s="89" t="s">
        <v>22</v>
      </c>
      <c r="Q191" s="89" t="s">
        <v>22</v>
      </c>
      <c r="R191" s="89" t="s">
        <v>21</v>
      </c>
      <c r="S191" s="89">
        <v>124048</v>
      </c>
      <c r="T191" s="89" t="s">
        <v>5763</v>
      </c>
      <c r="U191" s="89" t="s">
        <v>3714</v>
      </c>
      <c r="V191" s="89" t="s">
        <v>25</v>
      </c>
      <c r="W191" s="89" t="s">
        <v>21</v>
      </c>
      <c r="X191" s="89" t="s">
        <v>23</v>
      </c>
      <c r="Y191" s="89" t="s">
        <v>5764</v>
      </c>
      <c r="Z191" s="89" t="s">
        <v>5765</v>
      </c>
      <c r="AA191" s="89" t="s">
        <v>5848</v>
      </c>
      <c r="AB191" s="89" t="s">
        <v>5884</v>
      </c>
      <c r="AC191" t="s">
        <v>3931</v>
      </c>
      <c r="AD191" s="89">
        <v>11</v>
      </c>
      <c r="AE191" s="132">
        <f>Kalkulator!$F$3</f>
        <v>45383</v>
      </c>
      <c r="AF191" s="133">
        <f>Kalkulator!$H$3</f>
        <v>45412</v>
      </c>
    </row>
    <row r="192" spans="1:32" s="89" customFormat="1">
      <c r="A192" s="89" t="s">
        <v>4125</v>
      </c>
      <c r="B192" s="89" t="s">
        <v>4</v>
      </c>
      <c r="C192" s="89" t="s">
        <v>3674</v>
      </c>
      <c r="D192" s="89" t="s">
        <v>29</v>
      </c>
      <c r="E192" s="89" t="s">
        <v>337</v>
      </c>
      <c r="F192" s="90" t="s">
        <v>4126</v>
      </c>
      <c r="G192" s="158" t="s">
        <v>12</v>
      </c>
      <c r="H192" s="89" t="s">
        <v>23</v>
      </c>
      <c r="I192" s="89" t="s">
        <v>22</v>
      </c>
      <c r="J192" s="89">
        <v>700</v>
      </c>
      <c r="K192" s="89">
        <v>1</v>
      </c>
      <c r="L192" s="89" t="s">
        <v>3677</v>
      </c>
      <c r="M192" s="89" t="s">
        <v>21</v>
      </c>
      <c r="N192" s="89" t="s">
        <v>337</v>
      </c>
      <c r="O192" s="89" t="s">
        <v>22</v>
      </c>
      <c r="P192" s="89" t="s">
        <v>22</v>
      </c>
      <c r="Q192" s="89" t="s">
        <v>22</v>
      </c>
      <c r="R192" s="89" t="s">
        <v>21</v>
      </c>
      <c r="S192" s="89">
        <v>124048</v>
      </c>
      <c r="T192" s="89" t="s">
        <v>4127</v>
      </c>
      <c r="U192" s="89" t="s">
        <v>3714</v>
      </c>
      <c r="V192" s="89" t="s">
        <v>25</v>
      </c>
      <c r="W192" s="89" t="s">
        <v>21</v>
      </c>
      <c r="X192" s="89" t="s">
        <v>23</v>
      </c>
      <c r="Y192" s="89" t="s">
        <v>4128</v>
      </c>
      <c r="Z192" s="89" t="s">
        <v>4129</v>
      </c>
      <c r="AA192" s="89" t="s">
        <v>5252</v>
      </c>
      <c r="AB192" s="89" t="s">
        <v>5253</v>
      </c>
      <c r="AC192" t="s">
        <v>3931</v>
      </c>
      <c r="AD192" s="89">
        <v>11</v>
      </c>
      <c r="AE192" s="132">
        <f>Kalkulator!$F$3</f>
        <v>45383</v>
      </c>
      <c r="AF192" s="133">
        <f>Kalkulator!$H$3</f>
        <v>45412</v>
      </c>
    </row>
    <row r="193" spans="1:32" s="89" customFormat="1">
      <c r="A193" s="89" t="s">
        <v>5675</v>
      </c>
      <c r="B193" s="89" t="s">
        <v>4</v>
      </c>
      <c r="C193" s="89" t="s">
        <v>3674</v>
      </c>
      <c r="D193" s="89" t="s">
        <v>29</v>
      </c>
      <c r="E193" s="89" t="s">
        <v>337</v>
      </c>
      <c r="F193" s="90" t="s">
        <v>5676</v>
      </c>
      <c r="G193" s="158" t="s">
        <v>12</v>
      </c>
      <c r="H193" s="89" t="s">
        <v>23</v>
      </c>
      <c r="I193" s="89" t="s">
        <v>22</v>
      </c>
      <c r="J193" s="89">
        <v>700</v>
      </c>
      <c r="K193" s="89">
        <v>1</v>
      </c>
      <c r="L193" s="89" t="s">
        <v>3677</v>
      </c>
      <c r="M193" s="89" t="s">
        <v>21</v>
      </c>
      <c r="N193" s="89" t="s">
        <v>337</v>
      </c>
      <c r="O193" s="89" t="s">
        <v>22</v>
      </c>
      <c r="P193" s="89" t="s">
        <v>22</v>
      </c>
      <c r="Q193" s="89" t="s">
        <v>22</v>
      </c>
      <c r="R193" s="89" t="s">
        <v>21</v>
      </c>
      <c r="S193" s="89">
        <v>124048</v>
      </c>
      <c r="T193" s="89" t="s">
        <v>4574</v>
      </c>
      <c r="U193" s="89" t="s">
        <v>3714</v>
      </c>
      <c r="V193" s="89" t="s">
        <v>25</v>
      </c>
      <c r="W193" s="89" t="s">
        <v>21</v>
      </c>
      <c r="X193" s="89" t="s">
        <v>23</v>
      </c>
      <c r="Y193" s="89" t="s">
        <v>5766</v>
      </c>
      <c r="Z193" s="89" t="s">
        <v>5767</v>
      </c>
      <c r="AA193" s="89" t="s">
        <v>5849</v>
      </c>
      <c r="AB193" s="89" t="s">
        <v>5885</v>
      </c>
      <c r="AC193" t="s">
        <v>4285</v>
      </c>
      <c r="AD193" s="89">
        <v>7.83</v>
      </c>
      <c r="AE193" s="132">
        <f>Kalkulator!$F$3</f>
        <v>45383</v>
      </c>
      <c r="AF193" s="133">
        <f>Kalkulator!$H$3</f>
        <v>45412</v>
      </c>
    </row>
    <row r="194" spans="1:32" s="89" customFormat="1">
      <c r="A194" s="89" t="s">
        <v>4130</v>
      </c>
      <c r="B194" s="89" t="s">
        <v>4</v>
      </c>
      <c r="C194" s="89" t="s">
        <v>3674</v>
      </c>
      <c r="D194" s="89" t="s">
        <v>77</v>
      </c>
      <c r="E194" s="89" t="s">
        <v>4131</v>
      </c>
      <c r="F194" s="90" t="s">
        <v>4132</v>
      </c>
      <c r="G194" s="158" t="s">
        <v>12</v>
      </c>
      <c r="H194" s="89" t="s">
        <v>23</v>
      </c>
      <c r="I194" s="89" t="s">
        <v>22</v>
      </c>
      <c r="J194" s="89">
        <v>700</v>
      </c>
      <c r="K194" s="89">
        <v>1</v>
      </c>
      <c r="L194" s="89" t="s">
        <v>3677</v>
      </c>
      <c r="M194" s="89" t="s">
        <v>21</v>
      </c>
      <c r="N194" s="89" t="s">
        <v>4131</v>
      </c>
      <c r="O194" s="89" t="s">
        <v>22</v>
      </c>
      <c r="P194" s="89" t="s">
        <v>22</v>
      </c>
      <c r="Q194" s="89" t="s">
        <v>22</v>
      </c>
      <c r="R194" s="89" t="s">
        <v>21</v>
      </c>
      <c r="S194" s="89">
        <v>41745</v>
      </c>
      <c r="T194" s="89" t="s">
        <v>3822</v>
      </c>
      <c r="U194" s="89" t="s">
        <v>3714</v>
      </c>
      <c r="V194" s="89" t="s">
        <v>25</v>
      </c>
      <c r="W194" s="89" t="s">
        <v>21</v>
      </c>
      <c r="X194" s="89" t="s">
        <v>23</v>
      </c>
      <c r="Y194" s="89" t="s">
        <v>4133</v>
      </c>
      <c r="Z194" s="89" t="s">
        <v>4134</v>
      </c>
      <c r="AA194" s="89" t="s">
        <v>5254</v>
      </c>
      <c r="AB194" s="89" t="s">
        <v>5255</v>
      </c>
      <c r="AC194" t="s">
        <v>3812</v>
      </c>
      <c r="AD194" s="89">
        <v>9.33</v>
      </c>
      <c r="AE194" s="132">
        <f>Kalkulator!$F$3</f>
        <v>45383</v>
      </c>
      <c r="AF194" s="133">
        <f>Kalkulator!$H$3</f>
        <v>45412</v>
      </c>
    </row>
    <row r="195" spans="1:32" s="89" customFormat="1">
      <c r="A195" s="89" t="s">
        <v>4135</v>
      </c>
      <c r="B195" s="89" t="s">
        <v>4</v>
      </c>
      <c r="C195" s="89" t="s">
        <v>3674</v>
      </c>
      <c r="D195" s="89" t="s">
        <v>44</v>
      </c>
      <c r="E195" s="89" t="s">
        <v>45</v>
      </c>
      <c r="F195" s="90" t="s">
        <v>4136</v>
      </c>
      <c r="G195" s="158" t="s">
        <v>12</v>
      </c>
      <c r="H195" s="89" t="s">
        <v>23</v>
      </c>
      <c r="I195" s="89" t="s">
        <v>22</v>
      </c>
      <c r="J195" s="89">
        <v>700</v>
      </c>
      <c r="K195" s="89">
        <v>1</v>
      </c>
      <c r="L195" s="89" t="s">
        <v>3677</v>
      </c>
      <c r="M195" s="89" t="s">
        <v>21</v>
      </c>
      <c r="N195" s="89" t="s">
        <v>1300</v>
      </c>
      <c r="O195" s="89" t="s">
        <v>23</v>
      </c>
      <c r="P195" s="89" t="s">
        <v>23</v>
      </c>
      <c r="Q195" s="89" t="s">
        <v>23</v>
      </c>
      <c r="R195" s="89" t="s">
        <v>21</v>
      </c>
      <c r="S195" s="89">
        <v>551627</v>
      </c>
      <c r="T195" s="89" t="s">
        <v>3906</v>
      </c>
      <c r="U195" s="89" t="s">
        <v>3714</v>
      </c>
      <c r="V195" s="89" t="s">
        <v>25</v>
      </c>
      <c r="W195" s="89" t="s">
        <v>21</v>
      </c>
      <c r="X195" s="89" t="s">
        <v>23</v>
      </c>
      <c r="Y195" s="89" t="s">
        <v>4137</v>
      </c>
      <c r="Z195" s="89" t="s">
        <v>4138</v>
      </c>
      <c r="AA195" s="89" t="s">
        <v>5256</v>
      </c>
      <c r="AB195" s="89" t="s">
        <v>5257</v>
      </c>
      <c r="AC195" t="s">
        <v>4139</v>
      </c>
      <c r="AD195" s="89">
        <v>9.33</v>
      </c>
      <c r="AE195" s="132">
        <f>Kalkulator!$F$3</f>
        <v>45383</v>
      </c>
      <c r="AF195" s="133">
        <f>Kalkulator!$H$3</f>
        <v>45412</v>
      </c>
    </row>
    <row r="196" spans="1:32" s="89" customFormat="1">
      <c r="A196" s="89" t="s">
        <v>4140</v>
      </c>
      <c r="B196" s="89" t="s">
        <v>4</v>
      </c>
      <c r="C196" s="89" t="s">
        <v>3674</v>
      </c>
      <c r="D196" s="89" t="s">
        <v>44</v>
      </c>
      <c r="E196" s="89" t="s">
        <v>45</v>
      </c>
      <c r="F196" s="90" t="s">
        <v>4141</v>
      </c>
      <c r="G196" s="158" t="s">
        <v>12</v>
      </c>
      <c r="H196" s="89" t="s">
        <v>23</v>
      </c>
      <c r="I196" s="89" t="s">
        <v>22</v>
      </c>
      <c r="J196" s="89">
        <v>700</v>
      </c>
      <c r="K196" s="89">
        <v>1</v>
      </c>
      <c r="L196" s="89" t="s">
        <v>3677</v>
      </c>
      <c r="M196" s="89" t="s">
        <v>21</v>
      </c>
      <c r="N196" s="89" t="s">
        <v>1300</v>
      </c>
      <c r="O196" s="89" t="s">
        <v>23</v>
      </c>
      <c r="P196" s="89" t="s">
        <v>23</v>
      </c>
      <c r="Q196" s="89" t="s">
        <v>23</v>
      </c>
      <c r="R196" s="89" t="s">
        <v>21</v>
      </c>
      <c r="S196" s="89">
        <v>551627</v>
      </c>
      <c r="T196" s="89" t="s">
        <v>3906</v>
      </c>
      <c r="U196" s="89" t="s">
        <v>3714</v>
      </c>
      <c r="V196" s="89" t="s">
        <v>25</v>
      </c>
      <c r="W196" s="89" t="s">
        <v>21</v>
      </c>
      <c r="X196" s="89" t="s">
        <v>23</v>
      </c>
      <c r="Y196" s="89" t="s">
        <v>4142</v>
      </c>
      <c r="Z196" s="89" t="s">
        <v>4143</v>
      </c>
      <c r="AA196" s="89" t="s">
        <v>5258</v>
      </c>
      <c r="AB196" s="89" t="s">
        <v>5259</v>
      </c>
      <c r="AC196" t="s">
        <v>4139</v>
      </c>
      <c r="AD196" s="89">
        <v>9.33</v>
      </c>
      <c r="AE196" s="132">
        <f>Kalkulator!$F$3</f>
        <v>45383</v>
      </c>
      <c r="AF196" s="133">
        <f>Kalkulator!$H$3</f>
        <v>45412</v>
      </c>
    </row>
    <row r="197" spans="1:32" s="89" customFormat="1">
      <c r="A197" s="89" t="s">
        <v>4144</v>
      </c>
      <c r="B197" s="89" t="s">
        <v>4</v>
      </c>
      <c r="C197" s="89" t="s">
        <v>3674</v>
      </c>
      <c r="D197" s="89" t="s">
        <v>44</v>
      </c>
      <c r="E197" s="89" t="s">
        <v>45</v>
      </c>
      <c r="F197" s="90" t="s">
        <v>4145</v>
      </c>
      <c r="G197" s="158" t="s">
        <v>12</v>
      </c>
      <c r="H197" s="89" t="s">
        <v>23</v>
      </c>
      <c r="I197" s="89" t="s">
        <v>22</v>
      </c>
      <c r="J197" s="89">
        <v>700</v>
      </c>
      <c r="K197" s="89">
        <v>1</v>
      </c>
      <c r="L197" s="89" t="s">
        <v>3677</v>
      </c>
      <c r="M197" s="89" t="s">
        <v>21</v>
      </c>
      <c r="N197" s="89" t="s">
        <v>1300</v>
      </c>
      <c r="O197" s="89" t="s">
        <v>23</v>
      </c>
      <c r="P197" s="89" t="s">
        <v>23</v>
      </c>
      <c r="Q197" s="89" t="s">
        <v>23</v>
      </c>
      <c r="R197" s="89" t="s">
        <v>21</v>
      </c>
      <c r="S197" s="89">
        <v>551627</v>
      </c>
      <c r="T197" s="89" t="s">
        <v>3906</v>
      </c>
      <c r="U197" s="89" t="s">
        <v>3714</v>
      </c>
      <c r="V197" s="89" t="s">
        <v>25</v>
      </c>
      <c r="W197" s="89" t="s">
        <v>21</v>
      </c>
      <c r="X197" s="89" t="s">
        <v>23</v>
      </c>
      <c r="Y197" s="89" t="s">
        <v>4146</v>
      </c>
      <c r="Z197" s="89" t="s">
        <v>4147</v>
      </c>
      <c r="AA197" s="89" t="s">
        <v>5260</v>
      </c>
      <c r="AB197" s="89" t="s">
        <v>5261</v>
      </c>
      <c r="AC197" t="s">
        <v>4139</v>
      </c>
      <c r="AD197" s="89">
        <v>9.33</v>
      </c>
      <c r="AE197" s="132">
        <f>Kalkulator!$F$3</f>
        <v>45383</v>
      </c>
      <c r="AF197" s="133">
        <f>Kalkulator!$H$3</f>
        <v>45412</v>
      </c>
    </row>
    <row r="198" spans="1:32" s="89" customFormat="1">
      <c r="A198" s="89" t="s">
        <v>4148</v>
      </c>
      <c r="B198" s="89" t="s">
        <v>4</v>
      </c>
      <c r="C198" s="89" t="s">
        <v>3674</v>
      </c>
      <c r="D198" s="89" t="s">
        <v>44</v>
      </c>
      <c r="E198" s="89" t="s">
        <v>45</v>
      </c>
      <c r="F198" s="90" t="s">
        <v>4149</v>
      </c>
      <c r="G198" s="158" t="s">
        <v>12</v>
      </c>
      <c r="H198" s="89" t="s">
        <v>23</v>
      </c>
      <c r="I198" s="89" t="s">
        <v>22</v>
      </c>
      <c r="J198" s="89">
        <v>700</v>
      </c>
      <c r="K198" s="89">
        <v>1</v>
      </c>
      <c r="L198" s="89" t="s">
        <v>3677</v>
      </c>
      <c r="M198" s="89" t="s">
        <v>21</v>
      </c>
      <c r="N198" s="89" t="s">
        <v>1300</v>
      </c>
      <c r="O198" s="89" t="s">
        <v>23</v>
      </c>
      <c r="P198" s="89" t="s">
        <v>23</v>
      </c>
      <c r="Q198" s="89" t="s">
        <v>23</v>
      </c>
      <c r="R198" s="89" t="s">
        <v>21</v>
      </c>
      <c r="S198" s="89">
        <v>551627</v>
      </c>
      <c r="T198" s="89" t="s">
        <v>3906</v>
      </c>
      <c r="U198" s="89" t="s">
        <v>3714</v>
      </c>
      <c r="V198" s="89" t="s">
        <v>25</v>
      </c>
      <c r="W198" s="89" t="s">
        <v>21</v>
      </c>
      <c r="X198" s="89" t="s">
        <v>23</v>
      </c>
      <c r="Y198" s="89" t="s">
        <v>4150</v>
      </c>
      <c r="Z198" s="89" t="s">
        <v>4151</v>
      </c>
      <c r="AA198" s="89" t="s">
        <v>5262</v>
      </c>
      <c r="AB198" s="89" t="s">
        <v>5263</v>
      </c>
      <c r="AC198" t="s">
        <v>4152</v>
      </c>
      <c r="AD198" s="89">
        <v>9</v>
      </c>
      <c r="AE198" s="132">
        <f>Kalkulator!$F$3</f>
        <v>45383</v>
      </c>
      <c r="AF198" s="133">
        <f>Kalkulator!$H$3</f>
        <v>45412</v>
      </c>
    </row>
    <row r="199" spans="1:32" s="89" customFormat="1">
      <c r="A199" s="89" t="s">
        <v>4153</v>
      </c>
      <c r="B199" s="89" t="s">
        <v>4</v>
      </c>
      <c r="C199" s="89" t="s">
        <v>3674</v>
      </c>
      <c r="D199" s="89" t="s">
        <v>44</v>
      </c>
      <c r="E199" s="89" t="s">
        <v>45</v>
      </c>
      <c r="F199" s="90" t="s">
        <v>4154</v>
      </c>
      <c r="G199" s="158" t="s">
        <v>12</v>
      </c>
      <c r="H199" s="89" t="s">
        <v>23</v>
      </c>
      <c r="I199" s="89" t="s">
        <v>22</v>
      </c>
      <c r="J199" s="89">
        <v>700</v>
      </c>
      <c r="K199" s="89">
        <v>1</v>
      </c>
      <c r="L199" s="89" t="s">
        <v>3677</v>
      </c>
      <c r="M199" s="89" t="s">
        <v>21</v>
      </c>
      <c r="N199" s="89" t="s">
        <v>1300</v>
      </c>
      <c r="O199" s="89" t="s">
        <v>23</v>
      </c>
      <c r="P199" s="89" t="s">
        <v>23</v>
      </c>
      <c r="Q199" s="89" t="s">
        <v>23</v>
      </c>
      <c r="R199" s="89" t="s">
        <v>21</v>
      </c>
      <c r="S199" s="89">
        <v>551627</v>
      </c>
      <c r="T199" s="89" t="s">
        <v>3906</v>
      </c>
      <c r="U199" s="89" t="s">
        <v>3714</v>
      </c>
      <c r="V199" s="89" t="s">
        <v>25</v>
      </c>
      <c r="W199" s="89" t="s">
        <v>21</v>
      </c>
      <c r="X199" s="89" t="s">
        <v>23</v>
      </c>
      <c r="Y199" s="89" t="s">
        <v>4155</v>
      </c>
      <c r="Z199" s="89" t="s">
        <v>4156</v>
      </c>
      <c r="AA199" s="89" t="s">
        <v>5264</v>
      </c>
      <c r="AB199" s="89" t="s">
        <v>5265</v>
      </c>
      <c r="AC199" t="s">
        <v>4157</v>
      </c>
      <c r="AD199" s="89">
        <v>5.83</v>
      </c>
      <c r="AE199" s="132">
        <f>Kalkulator!$F$3</f>
        <v>45383</v>
      </c>
      <c r="AF199" s="133">
        <f>Kalkulator!$H$3</f>
        <v>45412</v>
      </c>
    </row>
    <row r="200" spans="1:32" s="89" customFormat="1">
      <c r="A200" s="89" t="s">
        <v>5677</v>
      </c>
      <c r="B200" s="89" t="s">
        <v>4</v>
      </c>
      <c r="C200" s="89" t="s">
        <v>3674</v>
      </c>
      <c r="D200" s="89" t="s">
        <v>44</v>
      </c>
      <c r="E200" s="89" t="s">
        <v>45</v>
      </c>
      <c r="F200" s="90" t="s">
        <v>5678</v>
      </c>
      <c r="G200" s="158" t="s">
        <v>12</v>
      </c>
      <c r="H200" s="89" t="s">
        <v>23</v>
      </c>
      <c r="I200" s="89" t="s">
        <v>22</v>
      </c>
      <c r="J200" s="89">
        <v>700</v>
      </c>
      <c r="K200" s="89">
        <v>1</v>
      </c>
      <c r="L200" s="89" t="s">
        <v>3677</v>
      </c>
      <c r="M200" s="89" t="s">
        <v>21</v>
      </c>
      <c r="N200" s="89" t="s">
        <v>1300</v>
      </c>
      <c r="O200" s="89" t="s">
        <v>23</v>
      </c>
      <c r="P200" s="89" t="s">
        <v>23</v>
      </c>
      <c r="Q200" s="89" t="s">
        <v>23</v>
      </c>
      <c r="R200" s="89" t="s">
        <v>21</v>
      </c>
      <c r="S200" s="89">
        <v>551627</v>
      </c>
      <c r="T200" s="89" t="s">
        <v>3906</v>
      </c>
      <c r="U200" s="89" t="s">
        <v>3714</v>
      </c>
      <c r="V200" s="89" t="s">
        <v>25</v>
      </c>
      <c r="W200" s="89" t="s">
        <v>21</v>
      </c>
      <c r="X200" s="89" t="s">
        <v>23</v>
      </c>
      <c r="Y200" s="89" t="s">
        <v>5768</v>
      </c>
      <c r="Z200" s="89" t="s">
        <v>5769</v>
      </c>
      <c r="AA200" s="89" t="s">
        <v>5850</v>
      </c>
      <c r="AB200" s="89" t="s">
        <v>5886</v>
      </c>
      <c r="AC200" t="s">
        <v>4139</v>
      </c>
      <c r="AD200" s="89">
        <v>9.33</v>
      </c>
      <c r="AE200" s="132">
        <f>Kalkulator!$F$3</f>
        <v>45383</v>
      </c>
      <c r="AF200" s="133">
        <f>Kalkulator!$H$3</f>
        <v>45412</v>
      </c>
    </row>
    <row r="201" spans="1:32" s="89" customFormat="1">
      <c r="A201" s="89" t="s">
        <v>4158</v>
      </c>
      <c r="B201" s="89" t="s">
        <v>4</v>
      </c>
      <c r="C201" s="89" t="s">
        <v>3674</v>
      </c>
      <c r="D201" s="89" t="s">
        <v>44</v>
      </c>
      <c r="E201" s="89" t="s">
        <v>45</v>
      </c>
      <c r="F201" s="90" t="s">
        <v>4159</v>
      </c>
      <c r="G201" s="158" t="s">
        <v>12</v>
      </c>
      <c r="H201" s="89" t="s">
        <v>23</v>
      </c>
      <c r="I201" s="89" t="s">
        <v>22</v>
      </c>
      <c r="J201" s="89">
        <v>700</v>
      </c>
      <c r="K201" s="89">
        <v>1</v>
      </c>
      <c r="L201" s="89" t="s">
        <v>3677</v>
      </c>
      <c r="M201" s="89" t="s">
        <v>21</v>
      </c>
      <c r="N201" s="89" t="s">
        <v>1300</v>
      </c>
      <c r="O201" s="89" t="s">
        <v>23</v>
      </c>
      <c r="P201" s="89" t="s">
        <v>23</v>
      </c>
      <c r="Q201" s="89" t="s">
        <v>23</v>
      </c>
      <c r="R201" s="89" t="s">
        <v>21</v>
      </c>
      <c r="S201" s="89">
        <v>551627</v>
      </c>
      <c r="T201" s="89" t="s">
        <v>3906</v>
      </c>
      <c r="U201" s="89" t="s">
        <v>3714</v>
      </c>
      <c r="V201" s="89" t="s">
        <v>25</v>
      </c>
      <c r="W201" s="89" t="s">
        <v>21</v>
      </c>
      <c r="X201" s="89" t="s">
        <v>23</v>
      </c>
      <c r="Y201" s="89" t="s">
        <v>4160</v>
      </c>
      <c r="Z201" s="89" t="s">
        <v>4161</v>
      </c>
      <c r="AA201" s="89" t="s">
        <v>5266</v>
      </c>
      <c r="AB201" s="89" t="s">
        <v>5267</v>
      </c>
      <c r="AC201" t="s">
        <v>4162</v>
      </c>
      <c r="AD201" s="89">
        <v>10.66</v>
      </c>
      <c r="AE201" s="132">
        <f>Kalkulator!$F$3</f>
        <v>45383</v>
      </c>
      <c r="AF201" s="133">
        <f>Kalkulator!$H$3</f>
        <v>45412</v>
      </c>
    </row>
    <row r="202" spans="1:32" s="89" customFormat="1">
      <c r="A202" s="89" t="s">
        <v>4163</v>
      </c>
      <c r="B202" s="89" t="s">
        <v>4</v>
      </c>
      <c r="C202" s="89" t="s">
        <v>3674</v>
      </c>
      <c r="D202" s="89" t="s">
        <v>44</v>
      </c>
      <c r="E202" s="89" t="s">
        <v>45</v>
      </c>
      <c r="F202" s="90" t="s">
        <v>4164</v>
      </c>
      <c r="G202" s="158" t="s">
        <v>12</v>
      </c>
      <c r="H202" s="89" t="s">
        <v>23</v>
      </c>
      <c r="I202" s="89" t="s">
        <v>22</v>
      </c>
      <c r="J202" s="89">
        <v>700</v>
      </c>
      <c r="K202" s="89">
        <v>1</v>
      </c>
      <c r="L202" s="89" t="s">
        <v>3677</v>
      </c>
      <c r="M202" s="89" t="s">
        <v>21</v>
      </c>
      <c r="N202" s="89" t="s">
        <v>1300</v>
      </c>
      <c r="O202" s="89" t="s">
        <v>23</v>
      </c>
      <c r="P202" s="89" t="s">
        <v>23</v>
      </c>
      <c r="Q202" s="89" t="s">
        <v>23</v>
      </c>
      <c r="R202" s="89" t="s">
        <v>21</v>
      </c>
      <c r="S202" s="89">
        <v>551627</v>
      </c>
      <c r="T202" s="89" t="s">
        <v>3906</v>
      </c>
      <c r="U202" s="89" t="s">
        <v>3714</v>
      </c>
      <c r="V202" s="89" t="s">
        <v>25</v>
      </c>
      <c r="W202" s="89" t="s">
        <v>21</v>
      </c>
      <c r="X202" s="89" t="s">
        <v>23</v>
      </c>
      <c r="Y202" s="89" t="s">
        <v>4165</v>
      </c>
      <c r="Z202" s="89" t="s">
        <v>4166</v>
      </c>
      <c r="AA202" s="89" t="s">
        <v>5268</v>
      </c>
      <c r="AB202" s="89" t="s">
        <v>5269</v>
      </c>
      <c r="AC202" t="s">
        <v>4139</v>
      </c>
      <c r="AD202" s="89">
        <v>9.33</v>
      </c>
      <c r="AE202" s="132">
        <f>Kalkulator!$F$3</f>
        <v>45383</v>
      </c>
      <c r="AF202" s="133">
        <f>Kalkulator!$H$3</f>
        <v>45412</v>
      </c>
    </row>
    <row r="203" spans="1:32" s="89" customFormat="1">
      <c r="A203" s="89" t="s">
        <v>4167</v>
      </c>
      <c r="B203" s="89" t="s">
        <v>4</v>
      </c>
      <c r="C203" s="89" t="s">
        <v>3674</v>
      </c>
      <c r="D203" s="89" t="s">
        <v>44</v>
      </c>
      <c r="E203" s="89" t="s">
        <v>45</v>
      </c>
      <c r="F203" s="90" t="s">
        <v>4168</v>
      </c>
      <c r="G203" s="158" t="s">
        <v>12</v>
      </c>
      <c r="H203" s="89" t="s">
        <v>23</v>
      </c>
      <c r="I203" s="89" t="s">
        <v>22</v>
      </c>
      <c r="J203" s="89">
        <v>700</v>
      </c>
      <c r="K203" s="89">
        <v>1</v>
      </c>
      <c r="L203" s="89" t="s">
        <v>3677</v>
      </c>
      <c r="M203" s="89" t="s">
        <v>21</v>
      </c>
      <c r="N203" s="89" t="s">
        <v>1300</v>
      </c>
      <c r="O203" s="89" t="s">
        <v>23</v>
      </c>
      <c r="P203" s="89" t="s">
        <v>23</v>
      </c>
      <c r="Q203" s="89" t="s">
        <v>23</v>
      </c>
      <c r="R203" s="89" t="s">
        <v>21</v>
      </c>
      <c r="S203" s="89">
        <v>551627</v>
      </c>
      <c r="T203" s="89" t="s">
        <v>4169</v>
      </c>
      <c r="U203" s="89" t="s">
        <v>3714</v>
      </c>
      <c r="V203" s="89" t="s">
        <v>25</v>
      </c>
      <c r="W203" s="89" t="s">
        <v>21</v>
      </c>
      <c r="X203" s="89" t="s">
        <v>23</v>
      </c>
      <c r="Y203" s="89" t="s">
        <v>4170</v>
      </c>
      <c r="Z203" s="89" t="s">
        <v>4171</v>
      </c>
      <c r="AA203" s="89" t="s">
        <v>5270</v>
      </c>
      <c r="AB203" s="89" t="s">
        <v>5271</v>
      </c>
      <c r="AC203" t="s">
        <v>4139</v>
      </c>
      <c r="AD203" s="89">
        <v>9.33</v>
      </c>
      <c r="AE203" s="132">
        <f>Kalkulator!$F$3</f>
        <v>45383</v>
      </c>
      <c r="AF203" s="133">
        <f>Kalkulator!$H$3</f>
        <v>45412</v>
      </c>
    </row>
    <row r="204" spans="1:32" s="89" customFormat="1">
      <c r="A204" s="89" t="s">
        <v>4172</v>
      </c>
      <c r="B204" s="89" t="s">
        <v>4</v>
      </c>
      <c r="C204" s="89" t="s">
        <v>3674</v>
      </c>
      <c r="D204" s="89" t="s">
        <v>44</v>
      </c>
      <c r="E204" s="89" t="s">
        <v>45</v>
      </c>
      <c r="F204" s="90" t="s">
        <v>4173</v>
      </c>
      <c r="G204" s="158" t="s">
        <v>12</v>
      </c>
      <c r="H204" s="89" t="s">
        <v>23</v>
      </c>
      <c r="I204" s="89" t="s">
        <v>22</v>
      </c>
      <c r="J204" s="89">
        <v>700</v>
      </c>
      <c r="K204" s="89">
        <v>1</v>
      </c>
      <c r="L204" s="89" t="s">
        <v>3677</v>
      </c>
      <c r="M204" s="89" t="s">
        <v>21</v>
      </c>
      <c r="N204" s="89" t="s">
        <v>1300</v>
      </c>
      <c r="O204" s="89" t="s">
        <v>23</v>
      </c>
      <c r="P204" s="89" t="s">
        <v>23</v>
      </c>
      <c r="Q204" s="89" t="s">
        <v>23</v>
      </c>
      <c r="R204" s="89" t="s">
        <v>21</v>
      </c>
      <c r="S204" s="89">
        <v>551627</v>
      </c>
      <c r="T204" s="89" t="s">
        <v>3906</v>
      </c>
      <c r="U204" s="89" t="s">
        <v>3714</v>
      </c>
      <c r="V204" s="89" t="s">
        <v>25</v>
      </c>
      <c r="W204" s="89" t="s">
        <v>21</v>
      </c>
      <c r="X204" s="89" t="s">
        <v>23</v>
      </c>
      <c r="Y204" s="89" t="s">
        <v>4174</v>
      </c>
      <c r="Z204" s="89" t="s">
        <v>4175</v>
      </c>
      <c r="AA204" s="89" t="s">
        <v>5272</v>
      </c>
      <c r="AB204" s="89" t="s">
        <v>5273</v>
      </c>
      <c r="AC204" t="s">
        <v>4139</v>
      </c>
      <c r="AD204" s="89">
        <v>9.33</v>
      </c>
      <c r="AE204" s="132">
        <f>Kalkulator!$F$3</f>
        <v>45383</v>
      </c>
      <c r="AF204" s="133">
        <f>Kalkulator!$H$3</f>
        <v>45412</v>
      </c>
    </row>
    <row r="205" spans="1:32" s="89" customFormat="1">
      <c r="A205" s="89" t="s">
        <v>5679</v>
      </c>
      <c r="B205" s="89" t="s">
        <v>4</v>
      </c>
      <c r="C205" s="89" t="s">
        <v>3674</v>
      </c>
      <c r="D205" s="89" t="s">
        <v>44</v>
      </c>
      <c r="E205" s="89" t="s">
        <v>45</v>
      </c>
      <c r="F205" s="90" t="s">
        <v>5680</v>
      </c>
      <c r="G205" s="158" t="s">
        <v>12</v>
      </c>
      <c r="H205" s="89" t="s">
        <v>23</v>
      </c>
      <c r="I205" s="89" t="s">
        <v>5770</v>
      </c>
      <c r="J205" s="89">
        <v>700</v>
      </c>
      <c r="K205" s="89">
        <v>1</v>
      </c>
      <c r="L205" s="89" t="s">
        <v>3677</v>
      </c>
      <c r="M205" s="89" t="s">
        <v>21</v>
      </c>
      <c r="N205" s="89" t="s">
        <v>1300</v>
      </c>
      <c r="O205" s="89" t="s">
        <v>23</v>
      </c>
      <c r="P205" s="89" t="s">
        <v>23</v>
      </c>
      <c r="Q205" s="89" t="s">
        <v>23</v>
      </c>
      <c r="R205" s="89" t="s">
        <v>21</v>
      </c>
      <c r="S205" s="89">
        <v>551627</v>
      </c>
      <c r="T205" s="89" t="s">
        <v>5770</v>
      </c>
      <c r="U205" s="89" t="s">
        <v>3714</v>
      </c>
      <c r="V205" s="89" t="s">
        <v>25</v>
      </c>
      <c r="W205" s="89" t="s">
        <v>21</v>
      </c>
      <c r="X205" s="89" t="s">
        <v>23</v>
      </c>
      <c r="Y205" s="89" t="s">
        <v>5771</v>
      </c>
      <c r="Z205" s="89" t="s">
        <v>5772</v>
      </c>
      <c r="AA205" s="89" t="s">
        <v>5851</v>
      </c>
      <c r="AB205" s="89" t="s">
        <v>5887</v>
      </c>
      <c r="AC205" t="s">
        <v>3885</v>
      </c>
      <c r="AD205" s="89">
        <v>8.33</v>
      </c>
      <c r="AE205" s="132">
        <f>Kalkulator!$F$3</f>
        <v>45383</v>
      </c>
      <c r="AF205" s="133">
        <f>Kalkulator!$H$3</f>
        <v>45412</v>
      </c>
    </row>
    <row r="206" spans="1:32" s="89" customFormat="1">
      <c r="A206" s="89" t="s">
        <v>4176</v>
      </c>
      <c r="B206" s="89" t="s">
        <v>4</v>
      </c>
      <c r="C206" s="89" t="s">
        <v>3674</v>
      </c>
      <c r="D206" s="89" t="s">
        <v>44</v>
      </c>
      <c r="E206" s="89" t="s">
        <v>45</v>
      </c>
      <c r="F206" s="90" t="s">
        <v>4177</v>
      </c>
      <c r="G206" s="158" t="s">
        <v>12</v>
      </c>
      <c r="H206" s="89" t="s">
        <v>23</v>
      </c>
      <c r="I206" s="89" t="s">
        <v>22</v>
      </c>
      <c r="J206" s="89">
        <v>700</v>
      </c>
      <c r="K206" s="89">
        <v>1</v>
      </c>
      <c r="L206" s="89" t="s">
        <v>3677</v>
      </c>
      <c r="M206" s="89" t="s">
        <v>21</v>
      </c>
      <c r="N206" s="89" t="s">
        <v>1379</v>
      </c>
      <c r="O206" s="89" t="s">
        <v>23</v>
      </c>
      <c r="P206" s="89" t="s">
        <v>23</v>
      </c>
      <c r="Q206" s="89" t="s">
        <v>23</v>
      </c>
      <c r="R206" s="89" t="s">
        <v>21</v>
      </c>
      <c r="S206" s="89">
        <v>551627</v>
      </c>
      <c r="T206" s="89" t="s">
        <v>4178</v>
      </c>
      <c r="U206" s="89" t="s">
        <v>3714</v>
      </c>
      <c r="V206" s="89" t="s">
        <v>25</v>
      </c>
      <c r="W206" s="89" t="s">
        <v>21</v>
      </c>
      <c r="X206" s="89" t="s">
        <v>23</v>
      </c>
      <c r="Y206" s="89" t="s">
        <v>4179</v>
      </c>
      <c r="Z206" s="89" t="s">
        <v>4180</v>
      </c>
      <c r="AA206" s="89" t="s">
        <v>5274</v>
      </c>
      <c r="AB206" s="89" t="s">
        <v>5275</v>
      </c>
      <c r="AC206" t="s">
        <v>4139</v>
      </c>
      <c r="AD206" s="89">
        <v>9.33</v>
      </c>
      <c r="AE206" s="132">
        <f>Kalkulator!$F$3</f>
        <v>45383</v>
      </c>
      <c r="AF206" s="133">
        <f>Kalkulator!$H$3</f>
        <v>45412</v>
      </c>
    </row>
    <row r="207" spans="1:32" s="89" customFormat="1">
      <c r="A207" s="89" t="s">
        <v>4181</v>
      </c>
      <c r="B207" s="89" t="s">
        <v>4</v>
      </c>
      <c r="C207" s="89" t="s">
        <v>3674</v>
      </c>
      <c r="D207" s="89" t="s">
        <v>44</v>
      </c>
      <c r="E207" s="89" t="s">
        <v>45</v>
      </c>
      <c r="F207" s="90" t="s">
        <v>4182</v>
      </c>
      <c r="G207" s="158" t="s">
        <v>12</v>
      </c>
      <c r="H207" s="89" t="s">
        <v>23</v>
      </c>
      <c r="I207" s="89" t="s">
        <v>22</v>
      </c>
      <c r="J207" s="89">
        <v>700</v>
      </c>
      <c r="K207" s="89">
        <v>1</v>
      </c>
      <c r="L207" s="89" t="s">
        <v>3677</v>
      </c>
      <c r="M207" s="89" t="s">
        <v>21</v>
      </c>
      <c r="N207" s="89" t="s">
        <v>1300</v>
      </c>
      <c r="O207" s="89" t="s">
        <v>23</v>
      </c>
      <c r="P207" s="89" t="s">
        <v>23</v>
      </c>
      <c r="Q207" s="89" t="s">
        <v>23</v>
      </c>
      <c r="R207" s="89" t="s">
        <v>21</v>
      </c>
      <c r="S207" s="89">
        <v>551627</v>
      </c>
      <c r="T207" s="89" t="s">
        <v>4122</v>
      </c>
      <c r="U207" s="89" t="s">
        <v>3714</v>
      </c>
      <c r="V207" s="89" t="s">
        <v>25</v>
      </c>
      <c r="W207" s="89" t="s">
        <v>21</v>
      </c>
      <c r="X207" s="89" t="s">
        <v>23</v>
      </c>
      <c r="Y207" s="89" t="s">
        <v>4183</v>
      </c>
      <c r="Z207" s="89" t="s">
        <v>4184</v>
      </c>
      <c r="AA207" s="89" t="s">
        <v>5276</v>
      </c>
      <c r="AB207" s="89" t="s">
        <v>5277</v>
      </c>
      <c r="AC207" t="s">
        <v>3931</v>
      </c>
      <c r="AD207" s="89">
        <v>11</v>
      </c>
      <c r="AE207" s="132">
        <f>Kalkulator!$F$3</f>
        <v>45383</v>
      </c>
      <c r="AF207" s="133">
        <f>Kalkulator!$H$3</f>
        <v>45412</v>
      </c>
    </row>
    <row r="208" spans="1:32" s="89" customFormat="1">
      <c r="A208" s="89" t="s">
        <v>4185</v>
      </c>
      <c r="B208" s="89" t="s">
        <v>4</v>
      </c>
      <c r="C208" s="89" t="s">
        <v>3674</v>
      </c>
      <c r="D208" s="89" t="s">
        <v>44</v>
      </c>
      <c r="E208" s="89" t="s">
        <v>45</v>
      </c>
      <c r="F208" s="90" t="s">
        <v>4186</v>
      </c>
      <c r="G208" s="158" t="s">
        <v>12</v>
      </c>
      <c r="H208" s="89" t="s">
        <v>23</v>
      </c>
      <c r="I208" s="89" t="s">
        <v>22</v>
      </c>
      <c r="J208" s="89">
        <v>700</v>
      </c>
      <c r="K208" s="89">
        <v>1</v>
      </c>
      <c r="L208" s="89" t="s">
        <v>3677</v>
      </c>
      <c r="M208" s="89" t="s">
        <v>21</v>
      </c>
      <c r="N208" s="89" t="s">
        <v>1284</v>
      </c>
      <c r="O208" s="89" t="s">
        <v>23</v>
      </c>
      <c r="P208" s="89" t="s">
        <v>23</v>
      </c>
      <c r="Q208" s="89" t="s">
        <v>23</v>
      </c>
      <c r="R208" s="89" t="s">
        <v>21</v>
      </c>
      <c r="S208" s="89">
        <v>551627</v>
      </c>
      <c r="T208" s="89" t="s">
        <v>3906</v>
      </c>
      <c r="U208" s="89" t="s">
        <v>3714</v>
      </c>
      <c r="V208" s="89" t="s">
        <v>25</v>
      </c>
      <c r="W208" s="89" t="s">
        <v>21</v>
      </c>
      <c r="X208" s="89" t="s">
        <v>23</v>
      </c>
      <c r="Y208" s="89" t="s">
        <v>4187</v>
      </c>
      <c r="Z208" s="89" t="s">
        <v>4188</v>
      </c>
      <c r="AA208" s="89" t="s">
        <v>5278</v>
      </c>
      <c r="AB208" s="89" t="s">
        <v>5279</v>
      </c>
      <c r="AC208" t="s">
        <v>3931</v>
      </c>
      <c r="AD208" s="89">
        <v>11</v>
      </c>
      <c r="AE208" s="132">
        <f>Kalkulator!$F$3</f>
        <v>45383</v>
      </c>
      <c r="AF208" s="133">
        <f>Kalkulator!$H$3</f>
        <v>45412</v>
      </c>
    </row>
    <row r="209" spans="1:32" s="89" customFormat="1">
      <c r="A209" s="89" t="s">
        <v>5681</v>
      </c>
      <c r="B209" s="89" t="s">
        <v>4</v>
      </c>
      <c r="C209" s="89" t="s">
        <v>3674</v>
      </c>
      <c r="D209" s="89" t="s">
        <v>44</v>
      </c>
      <c r="E209" s="89" t="s">
        <v>45</v>
      </c>
      <c r="F209" s="90" t="s">
        <v>5682</v>
      </c>
      <c r="G209" s="158" t="s">
        <v>12</v>
      </c>
      <c r="H209" s="89" t="s">
        <v>23</v>
      </c>
      <c r="I209" s="89" t="s">
        <v>22</v>
      </c>
      <c r="J209" s="89">
        <v>700</v>
      </c>
      <c r="K209" s="89">
        <v>1</v>
      </c>
      <c r="L209" s="89" t="s">
        <v>3677</v>
      </c>
      <c r="M209" s="89" t="s">
        <v>21</v>
      </c>
      <c r="N209" s="89" t="s">
        <v>1284</v>
      </c>
      <c r="O209" s="89" t="s">
        <v>23</v>
      </c>
      <c r="P209" s="89" t="s">
        <v>23</v>
      </c>
      <c r="Q209" s="89" t="s">
        <v>23</v>
      </c>
      <c r="R209" s="89" t="s">
        <v>21</v>
      </c>
      <c r="S209" s="89">
        <v>551627</v>
      </c>
      <c r="T209" s="89" t="s">
        <v>5773</v>
      </c>
      <c r="U209" s="89" t="s">
        <v>3714</v>
      </c>
      <c r="V209" s="89" t="s">
        <v>25</v>
      </c>
      <c r="W209" s="89" t="s">
        <v>21</v>
      </c>
      <c r="X209" s="89" t="s">
        <v>23</v>
      </c>
      <c r="Y209" s="89" t="s">
        <v>5774</v>
      </c>
      <c r="Z209" s="89" t="s">
        <v>5775</v>
      </c>
      <c r="AA209" s="89" t="s">
        <v>5852</v>
      </c>
      <c r="AB209" s="89" t="s">
        <v>5888</v>
      </c>
      <c r="AC209" t="s">
        <v>4202</v>
      </c>
      <c r="AD209" s="89">
        <v>8.66</v>
      </c>
      <c r="AE209" s="132">
        <f>Kalkulator!$F$3</f>
        <v>45383</v>
      </c>
      <c r="AF209" s="133">
        <f>Kalkulator!$H$3</f>
        <v>45412</v>
      </c>
    </row>
    <row r="210" spans="1:32" s="89" customFormat="1">
      <c r="A210" s="89" t="s">
        <v>4189</v>
      </c>
      <c r="B210" s="89" t="s">
        <v>4</v>
      </c>
      <c r="C210" s="89" t="s">
        <v>3674</v>
      </c>
      <c r="D210" s="89" t="s">
        <v>44</v>
      </c>
      <c r="E210" s="89" t="s">
        <v>45</v>
      </c>
      <c r="F210" s="90" t="s">
        <v>4190</v>
      </c>
      <c r="G210" s="158" t="s">
        <v>12</v>
      </c>
      <c r="H210" s="89" t="s">
        <v>23</v>
      </c>
      <c r="I210" s="89" t="s">
        <v>22</v>
      </c>
      <c r="J210" s="89">
        <v>700</v>
      </c>
      <c r="K210" s="89">
        <v>1</v>
      </c>
      <c r="L210" s="89" t="s">
        <v>3677</v>
      </c>
      <c r="M210" s="89" t="s">
        <v>21</v>
      </c>
      <c r="N210" s="89" t="s">
        <v>1284</v>
      </c>
      <c r="O210" s="89" t="s">
        <v>23</v>
      </c>
      <c r="P210" s="89" t="s">
        <v>23</v>
      </c>
      <c r="Q210" s="89" t="s">
        <v>23</v>
      </c>
      <c r="R210" s="89" t="s">
        <v>21</v>
      </c>
      <c r="S210" s="89">
        <v>551627</v>
      </c>
      <c r="T210" s="89" t="s">
        <v>3906</v>
      </c>
      <c r="U210" s="89" t="s">
        <v>3714</v>
      </c>
      <c r="V210" s="89" t="s">
        <v>25</v>
      </c>
      <c r="W210" s="89" t="s">
        <v>21</v>
      </c>
      <c r="X210" s="89" t="s">
        <v>23</v>
      </c>
      <c r="Y210" s="89" t="s">
        <v>4191</v>
      </c>
      <c r="Z210" s="89" t="s">
        <v>4192</v>
      </c>
      <c r="AA210" s="89" t="s">
        <v>5280</v>
      </c>
      <c r="AB210" s="89" t="s">
        <v>5281</v>
      </c>
      <c r="AC210" t="s">
        <v>3931</v>
      </c>
      <c r="AD210" s="89">
        <v>11</v>
      </c>
      <c r="AE210" s="132">
        <f>Kalkulator!$F$3</f>
        <v>45383</v>
      </c>
      <c r="AF210" s="133">
        <f>Kalkulator!$H$3</f>
        <v>45412</v>
      </c>
    </row>
    <row r="211" spans="1:32" s="89" customFormat="1">
      <c r="A211" s="89" t="s">
        <v>4193</v>
      </c>
      <c r="B211" s="89" t="s">
        <v>4</v>
      </c>
      <c r="C211" s="89" t="s">
        <v>3674</v>
      </c>
      <c r="D211" s="89" t="s">
        <v>44</v>
      </c>
      <c r="E211" s="89" t="s">
        <v>45</v>
      </c>
      <c r="F211" s="90" t="s">
        <v>4194</v>
      </c>
      <c r="G211" s="158" t="s">
        <v>12</v>
      </c>
      <c r="H211" s="89" t="s">
        <v>23</v>
      </c>
      <c r="I211" s="89" t="s">
        <v>4195</v>
      </c>
      <c r="J211" s="89">
        <v>700</v>
      </c>
      <c r="K211" s="89">
        <v>1</v>
      </c>
      <c r="L211" s="89" t="s">
        <v>3677</v>
      </c>
      <c r="M211" s="89" t="s">
        <v>21</v>
      </c>
      <c r="N211" s="89" t="s">
        <v>1298</v>
      </c>
      <c r="O211" s="89" t="s">
        <v>23</v>
      </c>
      <c r="P211" s="89" t="s">
        <v>23</v>
      </c>
      <c r="Q211" s="89" t="s">
        <v>23</v>
      </c>
      <c r="R211" s="89" t="s">
        <v>21</v>
      </c>
      <c r="S211" s="89">
        <v>551627</v>
      </c>
      <c r="T211" s="89" t="s">
        <v>4195</v>
      </c>
      <c r="U211" s="89" t="s">
        <v>3714</v>
      </c>
      <c r="V211" s="89" t="s">
        <v>25</v>
      </c>
      <c r="W211" s="89" t="s">
        <v>21</v>
      </c>
      <c r="X211" s="89" t="s">
        <v>23</v>
      </c>
      <c r="Y211" s="89" t="s">
        <v>4196</v>
      </c>
      <c r="Z211" s="89" t="s">
        <v>4197</v>
      </c>
      <c r="AA211" s="89" t="s">
        <v>5282</v>
      </c>
      <c r="AB211" s="89" t="s">
        <v>5283</v>
      </c>
      <c r="AC211" t="s">
        <v>3891</v>
      </c>
      <c r="AD211" s="89">
        <v>10</v>
      </c>
      <c r="AE211" s="132">
        <f>Kalkulator!$F$3</f>
        <v>45383</v>
      </c>
      <c r="AF211" s="133">
        <f>Kalkulator!$H$3</f>
        <v>45412</v>
      </c>
    </row>
    <row r="212" spans="1:32" s="89" customFormat="1">
      <c r="A212" s="89" t="s">
        <v>4198</v>
      </c>
      <c r="B212" s="89" t="s">
        <v>4</v>
      </c>
      <c r="C212" s="89" t="s">
        <v>3674</v>
      </c>
      <c r="D212" s="89" t="s">
        <v>44</v>
      </c>
      <c r="E212" s="89" t="s">
        <v>45</v>
      </c>
      <c r="F212" s="90" t="s">
        <v>4199</v>
      </c>
      <c r="G212" s="158" t="s">
        <v>12</v>
      </c>
      <c r="H212" s="89" t="s">
        <v>23</v>
      </c>
      <c r="I212" s="89" t="s">
        <v>22</v>
      </c>
      <c r="J212" s="89">
        <v>700</v>
      </c>
      <c r="K212" s="89">
        <v>1</v>
      </c>
      <c r="L212" s="89" t="s">
        <v>3677</v>
      </c>
      <c r="M212" s="89" t="s">
        <v>21</v>
      </c>
      <c r="N212" s="89" t="s">
        <v>1298</v>
      </c>
      <c r="O212" s="89" t="s">
        <v>23</v>
      </c>
      <c r="P212" s="89" t="s">
        <v>23</v>
      </c>
      <c r="Q212" s="89" t="s">
        <v>23</v>
      </c>
      <c r="R212" s="89" t="s">
        <v>21</v>
      </c>
      <c r="S212" s="89">
        <v>551627</v>
      </c>
      <c r="T212" s="89" t="s">
        <v>3906</v>
      </c>
      <c r="U212" s="89" t="s">
        <v>3714</v>
      </c>
      <c r="V212" s="89" t="s">
        <v>25</v>
      </c>
      <c r="W212" s="89" t="s">
        <v>21</v>
      </c>
      <c r="X212" s="89" t="s">
        <v>23</v>
      </c>
      <c r="Y212" s="89" t="s">
        <v>4200</v>
      </c>
      <c r="Z212" s="89" t="s">
        <v>4201</v>
      </c>
      <c r="AA212" s="89" t="s">
        <v>5284</v>
      </c>
      <c r="AB212" s="89" t="s">
        <v>5285</v>
      </c>
      <c r="AC212" t="s">
        <v>4202</v>
      </c>
      <c r="AD212" s="89">
        <v>8.66</v>
      </c>
      <c r="AE212" s="132">
        <f>Kalkulator!$F$3</f>
        <v>45383</v>
      </c>
      <c r="AF212" s="133">
        <f>Kalkulator!$H$3</f>
        <v>45412</v>
      </c>
    </row>
    <row r="213" spans="1:32" s="89" customFormat="1">
      <c r="A213" s="89" t="s">
        <v>4203</v>
      </c>
      <c r="B213" s="89" t="s">
        <v>4</v>
      </c>
      <c r="C213" s="89" t="s">
        <v>3674</v>
      </c>
      <c r="D213" s="89" t="s">
        <v>44</v>
      </c>
      <c r="E213" s="89" t="s">
        <v>45</v>
      </c>
      <c r="F213" s="90" t="s">
        <v>4204</v>
      </c>
      <c r="G213" s="158" t="s">
        <v>12</v>
      </c>
      <c r="H213" s="89" t="s">
        <v>23</v>
      </c>
      <c r="I213" s="89" t="s">
        <v>22</v>
      </c>
      <c r="J213" s="89">
        <v>700</v>
      </c>
      <c r="K213" s="89">
        <v>1</v>
      </c>
      <c r="L213" s="89" t="s">
        <v>3677</v>
      </c>
      <c r="M213" s="89" t="s">
        <v>21</v>
      </c>
      <c r="N213" s="89" t="s">
        <v>1300</v>
      </c>
      <c r="O213" s="89" t="s">
        <v>23</v>
      </c>
      <c r="P213" s="89" t="s">
        <v>23</v>
      </c>
      <c r="Q213" s="89" t="s">
        <v>23</v>
      </c>
      <c r="R213" s="89" t="s">
        <v>21</v>
      </c>
      <c r="S213" s="89">
        <v>551627</v>
      </c>
      <c r="T213" s="89" t="s">
        <v>4205</v>
      </c>
      <c r="U213" s="89" t="s">
        <v>3714</v>
      </c>
      <c r="V213" s="89" t="s">
        <v>25</v>
      </c>
      <c r="W213" s="89" t="s">
        <v>21</v>
      </c>
      <c r="X213" s="89" t="s">
        <v>23</v>
      </c>
      <c r="Y213" s="89" t="s">
        <v>4206</v>
      </c>
      <c r="Z213" s="89" t="s">
        <v>4207</v>
      </c>
      <c r="AA213" s="89" t="s">
        <v>5286</v>
      </c>
      <c r="AB213" s="89" t="s">
        <v>5287</v>
      </c>
      <c r="AC213" t="s">
        <v>4139</v>
      </c>
      <c r="AD213" s="89">
        <v>9.33</v>
      </c>
      <c r="AE213" s="132">
        <f>Kalkulator!$F$3</f>
        <v>45383</v>
      </c>
      <c r="AF213" s="133">
        <f>Kalkulator!$H$3</f>
        <v>45412</v>
      </c>
    </row>
    <row r="214" spans="1:32" s="89" customFormat="1">
      <c r="A214" s="89" t="s">
        <v>5683</v>
      </c>
      <c r="B214" s="89" t="s">
        <v>4</v>
      </c>
      <c r="C214" s="89" t="s">
        <v>3674</v>
      </c>
      <c r="D214" s="89" t="s">
        <v>44</v>
      </c>
      <c r="E214" s="89" t="s">
        <v>45</v>
      </c>
      <c r="F214" s="90" t="s">
        <v>5684</v>
      </c>
      <c r="G214" s="158" t="s">
        <v>12</v>
      </c>
      <c r="H214" s="89" t="s">
        <v>23</v>
      </c>
      <c r="I214" s="89" t="s">
        <v>5776</v>
      </c>
      <c r="J214" s="89">
        <v>700</v>
      </c>
      <c r="K214" s="89">
        <v>1</v>
      </c>
      <c r="L214" s="89" t="s">
        <v>3677</v>
      </c>
      <c r="M214" s="89" t="s">
        <v>21</v>
      </c>
      <c r="N214" s="89" t="s">
        <v>1298</v>
      </c>
      <c r="O214" s="89" t="s">
        <v>23</v>
      </c>
      <c r="P214" s="89" t="s">
        <v>23</v>
      </c>
      <c r="Q214" s="89" t="s">
        <v>23</v>
      </c>
      <c r="R214" s="89" t="s">
        <v>21</v>
      </c>
      <c r="S214" s="89">
        <v>551627</v>
      </c>
      <c r="T214" s="89" t="s">
        <v>5776</v>
      </c>
      <c r="U214" s="89" t="s">
        <v>3714</v>
      </c>
      <c r="V214" s="89" t="s">
        <v>25</v>
      </c>
      <c r="W214" s="89" t="s">
        <v>21</v>
      </c>
      <c r="X214" s="89" t="s">
        <v>23</v>
      </c>
      <c r="Y214" s="89" t="s">
        <v>5777</v>
      </c>
      <c r="Z214" s="89" t="s">
        <v>5778</v>
      </c>
      <c r="AA214" s="89" t="s">
        <v>5853</v>
      </c>
      <c r="AB214" s="89" t="s">
        <v>5889</v>
      </c>
      <c r="AC214" t="s">
        <v>5779</v>
      </c>
      <c r="AD214" s="89">
        <v>9.5</v>
      </c>
      <c r="AE214" s="132">
        <f>Kalkulator!$F$3</f>
        <v>45383</v>
      </c>
      <c r="AF214" s="133">
        <f>Kalkulator!$H$3</f>
        <v>45412</v>
      </c>
    </row>
    <row r="215" spans="1:32" s="89" customFormat="1">
      <c r="A215" s="89" t="s">
        <v>4208</v>
      </c>
      <c r="B215" s="89" t="s">
        <v>4</v>
      </c>
      <c r="C215" s="89" t="s">
        <v>3674</v>
      </c>
      <c r="D215" s="89" t="s">
        <v>44</v>
      </c>
      <c r="E215" s="89" t="s">
        <v>45</v>
      </c>
      <c r="F215" s="90" t="s">
        <v>4209</v>
      </c>
      <c r="G215" s="158" t="s">
        <v>12</v>
      </c>
      <c r="H215" s="89" t="s">
        <v>23</v>
      </c>
      <c r="I215" s="89" t="s">
        <v>22</v>
      </c>
      <c r="J215" s="89">
        <v>700</v>
      </c>
      <c r="K215" s="89">
        <v>1</v>
      </c>
      <c r="L215" s="89" t="s">
        <v>3677</v>
      </c>
      <c r="M215" s="89" t="s">
        <v>21</v>
      </c>
      <c r="N215" s="89" t="s">
        <v>1298</v>
      </c>
      <c r="O215" s="89" t="s">
        <v>23</v>
      </c>
      <c r="P215" s="89" t="s">
        <v>23</v>
      </c>
      <c r="Q215" s="89" t="s">
        <v>23</v>
      </c>
      <c r="R215" s="89" t="s">
        <v>21</v>
      </c>
      <c r="S215" s="89">
        <v>551627</v>
      </c>
      <c r="T215" s="89" t="s">
        <v>3906</v>
      </c>
      <c r="U215" s="89" t="s">
        <v>3714</v>
      </c>
      <c r="V215" s="89" t="s">
        <v>25</v>
      </c>
      <c r="W215" s="89" t="s">
        <v>21</v>
      </c>
      <c r="X215" s="89" t="s">
        <v>23</v>
      </c>
      <c r="Y215" s="89" t="s">
        <v>4210</v>
      </c>
      <c r="Z215" s="89" t="s">
        <v>4211</v>
      </c>
      <c r="AA215" s="89" t="s">
        <v>5288</v>
      </c>
      <c r="AB215" s="89" t="s">
        <v>5289</v>
      </c>
      <c r="AC215" t="s">
        <v>3931</v>
      </c>
      <c r="AD215" s="89">
        <v>11</v>
      </c>
      <c r="AE215" s="132">
        <f>Kalkulator!$F$3</f>
        <v>45383</v>
      </c>
      <c r="AF215" s="133">
        <f>Kalkulator!$H$3</f>
        <v>45412</v>
      </c>
    </row>
    <row r="216" spans="1:32" s="89" customFormat="1">
      <c r="A216" s="89" t="s">
        <v>5685</v>
      </c>
      <c r="B216" s="89" t="s">
        <v>4</v>
      </c>
      <c r="C216" s="89" t="s">
        <v>3674</v>
      </c>
      <c r="D216" s="89" t="s">
        <v>44</v>
      </c>
      <c r="E216" s="89" t="s">
        <v>45</v>
      </c>
      <c r="F216" s="90" t="s">
        <v>5686</v>
      </c>
      <c r="G216" s="158" t="s">
        <v>12</v>
      </c>
      <c r="H216" s="89" t="s">
        <v>23</v>
      </c>
      <c r="I216" s="89" t="s">
        <v>22</v>
      </c>
      <c r="J216" s="89">
        <v>700</v>
      </c>
      <c r="K216" s="89">
        <v>1</v>
      </c>
      <c r="L216" s="89" t="s">
        <v>3677</v>
      </c>
      <c r="M216" s="89" t="s">
        <v>21</v>
      </c>
      <c r="N216" s="89" t="s">
        <v>1379</v>
      </c>
      <c r="O216" s="89" t="s">
        <v>23</v>
      </c>
      <c r="P216" s="89" t="s">
        <v>23</v>
      </c>
      <c r="Q216" s="89" t="s">
        <v>23</v>
      </c>
      <c r="R216" s="89" t="s">
        <v>21</v>
      </c>
      <c r="S216" s="89">
        <v>551627</v>
      </c>
      <c r="T216" s="89" t="s">
        <v>4122</v>
      </c>
      <c r="U216" s="89" t="s">
        <v>3714</v>
      </c>
      <c r="V216" s="89" t="s">
        <v>25</v>
      </c>
      <c r="W216" s="89" t="s">
        <v>21</v>
      </c>
      <c r="X216" s="89" t="s">
        <v>23</v>
      </c>
      <c r="Y216" s="89" t="s">
        <v>5780</v>
      </c>
      <c r="Z216" s="89" t="s">
        <v>5781</v>
      </c>
      <c r="AA216" s="89" t="s">
        <v>5854</v>
      </c>
      <c r="AB216" s="89" t="s">
        <v>5890</v>
      </c>
      <c r="AC216" t="s">
        <v>4202</v>
      </c>
      <c r="AD216" s="89">
        <v>8.66</v>
      </c>
      <c r="AE216" s="132">
        <f>Kalkulator!$F$3</f>
        <v>45383</v>
      </c>
      <c r="AF216" s="133">
        <f>Kalkulator!$H$3</f>
        <v>45412</v>
      </c>
    </row>
    <row r="217" spans="1:32" s="89" customFormat="1">
      <c r="A217" s="89" t="s">
        <v>4212</v>
      </c>
      <c r="B217" s="89" t="s">
        <v>4</v>
      </c>
      <c r="C217" s="89" t="s">
        <v>3674</v>
      </c>
      <c r="D217" s="89" t="s">
        <v>44</v>
      </c>
      <c r="E217" s="89" t="s">
        <v>45</v>
      </c>
      <c r="F217" s="90" t="s">
        <v>4213</v>
      </c>
      <c r="G217" s="158" t="s">
        <v>12</v>
      </c>
      <c r="H217" s="89" t="s">
        <v>23</v>
      </c>
      <c r="I217" s="89" t="s">
        <v>22</v>
      </c>
      <c r="J217" s="89">
        <v>700</v>
      </c>
      <c r="K217" s="89">
        <v>1</v>
      </c>
      <c r="L217" s="89" t="s">
        <v>3677</v>
      </c>
      <c r="M217" s="89" t="s">
        <v>21</v>
      </c>
      <c r="N217" s="89" t="s">
        <v>1298</v>
      </c>
      <c r="O217" s="89" t="s">
        <v>23</v>
      </c>
      <c r="P217" s="89" t="s">
        <v>23</v>
      </c>
      <c r="Q217" s="89" t="s">
        <v>23</v>
      </c>
      <c r="R217" s="89" t="s">
        <v>21</v>
      </c>
      <c r="S217" s="89">
        <v>551627</v>
      </c>
      <c r="T217" s="89" t="s">
        <v>3906</v>
      </c>
      <c r="U217" s="89" t="s">
        <v>3714</v>
      </c>
      <c r="V217" s="89" t="s">
        <v>25</v>
      </c>
      <c r="W217" s="89" t="s">
        <v>21</v>
      </c>
      <c r="X217" s="89" t="s">
        <v>23</v>
      </c>
      <c r="Y217" s="89" t="s">
        <v>4214</v>
      </c>
      <c r="Z217" s="89" t="s">
        <v>4215</v>
      </c>
      <c r="AA217" s="89" t="s">
        <v>5290</v>
      </c>
      <c r="AB217" s="89" t="s">
        <v>5291</v>
      </c>
      <c r="AC217" t="s">
        <v>4216</v>
      </c>
      <c r="AD217" s="89">
        <v>11</v>
      </c>
      <c r="AE217" s="132">
        <f>Kalkulator!$F$3</f>
        <v>45383</v>
      </c>
      <c r="AF217" s="133">
        <f>Kalkulator!$H$3</f>
        <v>45412</v>
      </c>
    </row>
    <row r="218" spans="1:32" s="89" customFormat="1">
      <c r="A218" s="89" t="s">
        <v>4217</v>
      </c>
      <c r="B218" s="89" t="s">
        <v>4</v>
      </c>
      <c r="C218" s="89" t="s">
        <v>3674</v>
      </c>
      <c r="D218" s="89" t="s">
        <v>44</v>
      </c>
      <c r="E218" s="89" t="s">
        <v>45</v>
      </c>
      <c r="F218" s="90" t="s">
        <v>4218</v>
      </c>
      <c r="G218" s="158" t="s">
        <v>12</v>
      </c>
      <c r="H218" s="89" t="s">
        <v>23</v>
      </c>
      <c r="I218" s="89" t="s">
        <v>22</v>
      </c>
      <c r="J218" s="89">
        <v>700</v>
      </c>
      <c r="K218" s="89">
        <v>1</v>
      </c>
      <c r="L218" s="89" t="s">
        <v>3677</v>
      </c>
      <c r="M218" s="89" t="s">
        <v>21</v>
      </c>
      <c r="N218" s="89" t="s">
        <v>1300</v>
      </c>
      <c r="O218" s="89" t="s">
        <v>23</v>
      </c>
      <c r="P218" s="89" t="s">
        <v>23</v>
      </c>
      <c r="Q218" s="89" t="s">
        <v>23</v>
      </c>
      <c r="R218" s="89" t="s">
        <v>21</v>
      </c>
      <c r="S218" s="89">
        <v>551627</v>
      </c>
      <c r="T218" s="89" t="s">
        <v>3906</v>
      </c>
      <c r="U218" s="89" t="s">
        <v>3714</v>
      </c>
      <c r="V218" s="89" t="s">
        <v>25</v>
      </c>
      <c r="W218" s="89" t="s">
        <v>21</v>
      </c>
      <c r="X218" s="89" t="s">
        <v>23</v>
      </c>
      <c r="Y218" s="89" t="s">
        <v>4219</v>
      </c>
      <c r="Z218" s="89" t="s">
        <v>4220</v>
      </c>
      <c r="AA218" s="89" t="s">
        <v>5292</v>
      </c>
      <c r="AB218" s="89" t="s">
        <v>5293</v>
      </c>
      <c r="AC218" t="s">
        <v>4221</v>
      </c>
      <c r="AD218" s="89">
        <v>6.66</v>
      </c>
      <c r="AE218" s="132">
        <f>Kalkulator!$F$3</f>
        <v>45383</v>
      </c>
      <c r="AF218" s="133">
        <f>Kalkulator!$H$3</f>
        <v>45412</v>
      </c>
    </row>
    <row r="219" spans="1:32" s="89" customFormat="1">
      <c r="A219" s="89" t="s">
        <v>4222</v>
      </c>
      <c r="B219" s="89" t="s">
        <v>4</v>
      </c>
      <c r="C219" s="89" t="s">
        <v>3674</v>
      </c>
      <c r="D219" s="89" t="s">
        <v>44</v>
      </c>
      <c r="E219" s="89" t="s">
        <v>45</v>
      </c>
      <c r="F219" s="90" t="s">
        <v>4223</v>
      </c>
      <c r="G219" s="158" t="s">
        <v>12</v>
      </c>
      <c r="H219" s="89" t="s">
        <v>23</v>
      </c>
      <c r="I219" s="89" t="s">
        <v>22</v>
      </c>
      <c r="J219" s="89">
        <v>700</v>
      </c>
      <c r="K219" s="89">
        <v>1</v>
      </c>
      <c r="L219" s="89" t="s">
        <v>3677</v>
      </c>
      <c r="M219" s="89" t="s">
        <v>21</v>
      </c>
      <c r="N219" s="89" t="s">
        <v>1300</v>
      </c>
      <c r="O219" s="89" t="s">
        <v>23</v>
      </c>
      <c r="P219" s="89" t="s">
        <v>23</v>
      </c>
      <c r="Q219" s="89" t="s">
        <v>23</v>
      </c>
      <c r="R219" s="89" t="s">
        <v>21</v>
      </c>
      <c r="S219" s="89">
        <v>551627</v>
      </c>
      <c r="T219" s="89" t="s">
        <v>3906</v>
      </c>
      <c r="U219" s="89" t="s">
        <v>3714</v>
      </c>
      <c r="V219" s="89" t="s">
        <v>25</v>
      </c>
      <c r="W219" s="89" t="s">
        <v>21</v>
      </c>
      <c r="X219" s="89" t="s">
        <v>23</v>
      </c>
      <c r="Y219" s="89" t="s">
        <v>4224</v>
      </c>
      <c r="Z219" s="89" t="s">
        <v>4225</v>
      </c>
      <c r="AA219" s="89" t="s">
        <v>5294</v>
      </c>
      <c r="AB219" s="89" t="s">
        <v>5295</v>
      </c>
      <c r="AC219" t="s">
        <v>4139</v>
      </c>
      <c r="AD219" s="89">
        <v>9.33</v>
      </c>
      <c r="AE219" s="132">
        <f>Kalkulator!$F$3</f>
        <v>45383</v>
      </c>
      <c r="AF219" s="133">
        <f>Kalkulator!$H$3</f>
        <v>45412</v>
      </c>
    </row>
    <row r="220" spans="1:32" s="89" customFormat="1">
      <c r="A220" s="89" t="s">
        <v>4226</v>
      </c>
      <c r="B220" s="89" t="s">
        <v>4</v>
      </c>
      <c r="C220" s="89" t="s">
        <v>3674</v>
      </c>
      <c r="D220" s="89" t="s">
        <v>44</v>
      </c>
      <c r="E220" s="89" t="s">
        <v>45</v>
      </c>
      <c r="F220" s="90" t="s">
        <v>4227</v>
      </c>
      <c r="G220" s="158" t="s">
        <v>12</v>
      </c>
      <c r="H220" s="89" t="s">
        <v>23</v>
      </c>
      <c r="I220" s="89" t="s">
        <v>22</v>
      </c>
      <c r="J220" s="89">
        <v>700</v>
      </c>
      <c r="K220" s="89">
        <v>1</v>
      </c>
      <c r="L220" s="89" t="s">
        <v>3677</v>
      </c>
      <c r="M220" s="89" t="s">
        <v>21</v>
      </c>
      <c r="N220" s="89" t="s">
        <v>1284</v>
      </c>
      <c r="O220" s="89" t="s">
        <v>23</v>
      </c>
      <c r="P220" s="89" t="s">
        <v>23</v>
      </c>
      <c r="Q220" s="89" t="s">
        <v>23</v>
      </c>
      <c r="R220" s="89" t="s">
        <v>21</v>
      </c>
      <c r="S220" s="89">
        <v>551627</v>
      </c>
      <c r="T220" s="89" t="s">
        <v>3906</v>
      </c>
      <c r="U220" s="89" t="s">
        <v>3714</v>
      </c>
      <c r="V220" s="89" t="s">
        <v>25</v>
      </c>
      <c r="W220" s="89" t="s">
        <v>21</v>
      </c>
      <c r="X220" s="89" t="s">
        <v>23</v>
      </c>
      <c r="Y220" s="89" t="s">
        <v>4228</v>
      </c>
      <c r="Z220" s="89" t="s">
        <v>4229</v>
      </c>
      <c r="AA220" s="89" t="s">
        <v>5296</v>
      </c>
      <c r="AB220" s="89" t="s">
        <v>5297</v>
      </c>
      <c r="AC220" t="s">
        <v>4139</v>
      </c>
      <c r="AD220" s="89">
        <v>9.33</v>
      </c>
      <c r="AE220" s="132">
        <f>Kalkulator!$F$3</f>
        <v>45383</v>
      </c>
      <c r="AF220" s="133">
        <f>Kalkulator!$H$3</f>
        <v>45412</v>
      </c>
    </row>
    <row r="221" spans="1:32" s="89" customFormat="1">
      <c r="A221" s="89" t="s">
        <v>4230</v>
      </c>
      <c r="B221" s="89" t="s">
        <v>4</v>
      </c>
      <c r="C221" s="89" t="s">
        <v>3674</v>
      </c>
      <c r="D221" s="89" t="s">
        <v>44</v>
      </c>
      <c r="E221" s="89" t="s">
        <v>45</v>
      </c>
      <c r="F221" s="90" t="s">
        <v>4231</v>
      </c>
      <c r="G221" s="158" t="s">
        <v>12</v>
      </c>
      <c r="H221" s="89" t="s">
        <v>23</v>
      </c>
      <c r="I221" s="89" t="s">
        <v>22</v>
      </c>
      <c r="J221" s="89">
        <v>700</v>
      </c>
      <c r="K221" s="89">
        <v>1</v>
      </c>
      <c r="L221" s="89" t="s">
        <v>3677</v>
      </c>
      <c r="M221" s="89" t="s">
        <v>21</v>
      </c>
      <c r="N221" s="89" t="s">
        <v>1379</v>
      </c>
      <c r="O221" s="89" t="s">
        <v>23</v>
      </c>
      <c r="P221" s="89" t="s">
        <v>23</v>
      </c>
      <c r="Q221" s="89" t="s">
        <v>23</v>
      </c>
      <c r="R221" s="89" t="s">
        <v>21</v>
      </c>
      <c r="S221" s="89">
        <v>551627</v>
      </c>
      <c r="T221" s="89" t="s">
        <v>3906</v>
      </c>
      <c r="U221" s="89" t="s">
        <v>3714</v>
      </c>
      <c r="V221" s="89" t="s">
        <v>25</v>
      </c>
      <c r="W221" s="89" t="s">
        <v>21</v>
      </c>
      <c r="X221" s="89" t="s">
        <v>23</v>
      </c>
      <c r="Y221" s="89" t="s">
        <v>4232</v>
      </c>
      <c r="Z221" s="89" t="s">
        <v>4233</v>
      </c>
      <c r="AA221" s="89" t="s">
        <v>5298</v>
      </c>
      <c r="AB221" s="89" t="s">
        <v>5299</v>
      </c>
      <c r="AC221" t="s">
        <v>4234</v>
      </c>
      <c r="AD221" s="89">
        <v>7.66</v>
      </c>
      <c r="AE221" s="132">
        <f>Kalkulator!$F$3</f>
        <v>45383</v>
      </c>
      <c r="AF221" s="133">
        <f>Kalkulator!$H$3</f>
        <v>45412</v>
      </c>
    </row>
    <row r="222" spans="1:32" s="89" customFormat="1">
      <c r="A222" s="89" t="s">
        <v>5687</v>
      </c>
      <c r="B222" s="89" t="s">
        <v>4</v>
      </c>
      <c r="C222" s="89" t="s">
        <v>3674</v>
      </c>
      <c r="D222" s="89" t="s">
        <v>44</v>
      </c>
      <c r="E222" s="89" t="s">
        <v>45</v>
      </c>
      <c r="F222" s="90" t="s">
        <v>5688</v>
      </c>
      <c r="G222" s="158" t="s">
        <v>12</v>
      </c>
      <c r="H222" s="89" t="s">
        <v>23</v>
      </c>
      <c r="I222" s="89" t="s">
        <v>22</v>
      </c>
      <c r="J222" s="89">
        <v>700</v>
      </c>
      <c r="K222" s="89">
        <v>1</v>
      </c>
      <c r="L222" s="89" t="s">
        <v>3677</v>
      </c>
      <c r="M222" s="89" t="s">
        <v>21</v>
      </c>
      <c r="N222" s="89" t="s">
        <v>1300</v>
      </c>
      <c r="O222" s="89" t="s">
        <v>23</v>
      </c>
      <c r="P222" s="89" t="s">
        <v>23</v>
      </c>
      <c r="Q222" s="89" t="s">
        <v>23</v>
      </c>
      <c r="R222" s="89" t="s">
        <v>21</v>
      </c>
      <c r="S222" s="89">
        <v>551627</v>
      </c>
      <c r="T222" s="89" t="s">
        <v>5782</v>
      </c>
      <c r="U222" s="89" t="s">
        <v>3714</v>
      </c>
      <c r="V222" s="89" t="s">
        <v>25</v>
      </c>
      <c r="W222" s="89" t="s">
        <v>21</v>
      </c>
      <c r="X222" s="89" t="s">
        <v>23</v>
      </c>
      <c r="Y222" s="89" t="s">
        <v>5783</v>
      </c>
      <c r="Z222" s="89" t="s">
        <v>5784</v>
      </c>
      <c r="AA222" s="89" t="s">
        <v>5855</v>
      </c>
      <c r="AB222" s="89" t="s">
        <v>5891</v>
      </c>
      <c r="AC222" t="s">
        <v>3885</v>
      </c>
      <c r="AD222" s="89">
        <v>8.33</v>
      </c>
      <c r="AE222" s="132">
        <f>Kalkulator!$F$3</f>
        <v>45383</v>
      </c>
      <c r="AF222" s="133">
        <f>Kalkulator!$H$3</f>
        <v>45412</v>
      </c>
    </row>
    <row r="223" spans="1:32" s="89" customFormat="1">
      <c r="A223" s="89" t="s">
        <v>4235</v>
      </c>
      <c r="B223" s="89" t="s">
        <v>4</v>
      </c>
      <c r="C223" s="89" t="s">
        <v>3674</v>
      </c>
      <c r="D223" s="89" t="s">
        <v>44</v>
      </c>
      <c r="E223" s="89" t="s">
        <v>45</v>
      </c>
      <c r="F223" s="90" t="s">
        <v>4236</v>
      </c>
      <c r="G223" s="158" t="s">
        <v>12</v>
      </c>
      <c r="H223" s="89" t="s">
        <v>23</v>
      </c>
      <c r="I223" s="89" t="s">
        <v>22</v>
      </c>
      <c r="J223" s="89">
        <v>700</v>
      </c>
      <c r="K223" s="89">
        <v>1</v>
      </c>
      <c r="L223" s="89" t="s">
        <v>3677</v>
      </c>
      <c r="M223" s="89" t="s">
        <v>21</v>
      </c>
      <c r="N223" s="89" t="s">
        <v>1284</v>
      </c>
      <c r="O223" s="89" t="s">
        <v>23</v>
      </c>
      <c r="P223" s="89" t="s">
        <v>23</v>
      </c>
      <c r="Q223" s="89" t="s">
        <v>23</v>
      </c>
      <c r="R223" s="89" t="s">
        <v>21</v>
      </c>
      <c r="S223" s="89">
        <v>551627</v>
      </c>
      <c r="T223" s="89" t="s">
        <v>4237</v>
      </c>
      <c r="U223" s="89" t="s">
        <v>3714</v>
      </c>
      <c r="V223" s="89" t="s">
        <v>25</v>
      </c>
      <c r="W223" s="89" t="s">
        <v>21</v>
      </c>
      <c r="X223" s="89" t="s">
        <v>23</v>
      </c>
      <c r="Y223" s="89" t="s">
        <v>4238</v>
      </c>
      <c r="Z223" s="89" t="s">
        <v>4239</v>
      </c>
      <c r="AA223" s="89" t="s">
        <v>5300</v>
      </c>
      <c r="AB223" s="89" t="s">
        <v>5301</v>
      </c>
      <c r="AC223" t="s">
        <v>4139</v>
      </c>
      <c r="AD223" s="89">
        <v>9.33</v>
      </c>
      <c r="AE223" s="132">
        <f>Kalkulator!$F$3</f>
        <v>45383</v>
      </c>
      <c r="AF223" s="133">
        <f>Kalkulator!$H$3</f>
        <v>45412</v>
      </c>
    </row>
    <row r="224" spans="1:32" s="89" customFormat="1">
      <c r="A224" s="89" t="s">
        <v>4240</v>
      </c>
      <c r="B224" s="89" t="s">
        <v>4</v>
      </c>
      <c r="C224" s="89" t="s">
        <v>3674</v>
      </c>
      <c r="D224" s="89" t="s">
        <v>44</v>
      </c>
      <c r="E224" s="89" t="s">
        <v>45</v>
      </c>
      <c r="F224" s="90" t="s">
        <v>4241</v>
      </c>
      <c r="G224" s="158" t="s">
        <v>12</v>
      </c>
      <c r="H224" s="89" t="s">
        <v>23</v>
      </c>
      <c r="I224" s="89" t="s">
        <v>22</v>
      </c>
      <c r="J224" s="89">
        <v>700</v>
      </c>
      <c r="K224" s="89">
        <v>1</v>
      </c>
      <c r="L224" s="89" t="s">
        <v>3677</v>
      </c>
      <c r="M224" s="89" t="s">
        <v>21</v>
      </c>
      <c r="N224" s="89" t="s">
        <v>1300</v>
      </c>
      <c r="O224" s="89" t="s">
        <v>23</v>
      </c>
      <c r="P224" s="89" t="s">
        <v>23</v>
      </c>
      <c r="Q224" s="89" t="s">
        <v>23</v>
      </c>
      <c r="R224" s="89" t="s">
        <v>21</v>
      </c>
      <c r="S224" s="89">
        <v>551627</v>
      </c>
      <c r="T224" s="89" t="s">
        <v>4242</v>
      </c>
      <c r="U224" s="89" t="s">
        <v>3714</v>
      </c>
      <c r="V224" s="89" t="s">
        <v>25</v>
      </c>
      <c r="W224" s="89" t="s">
        <v>21</v>
      </c>
      <c r="X224" s="89" t="s">
        <v>23</v>
      </c>
      <c r="Y224" s="89" t="s">
        <v>4243</v>
      </c>
      <c r="Z224" s="89" t="s">
        <v>4244</v>
      </c>
      <c r="AA224" s="89" t="s">
        <v>5302</v>
      </c>
      <c r="AB224" s="89" t="s">
        <v>5303</v>
      </c>
      <c r="AC224" t="s">
        <v>4245</v>
      </c>
      <c r="AD224" s="89">
        <v>11</v>
      </c>
      <c r="AE224" s="132">
        <f>Kalkulator!$F$3</f>
        <v>45383</v>
      </c>
      <c r="AF224" s="133">
        <f>Kalkulator!$H$3</f>
        <v>45412</v>
      </c>
    </row>
    <row r="225" spans="1:32" s="89" customFormat="1">
      <c r="A225" s="89" t="s">
        <v>4246</v>
      </c>
      <c r="B225" s="89" t="s">
        <v>4</v>
      </c>
      <c r="C225" s="89" t="s">
        <v>3674</v>
      </c>
      <c r="D225" s="89" t="s">
        <v>44</v>
      </c>
      <c r="E225" s="89" t="s">
        <v>45</v>
      </c>
      <c r="F225" s="90" t="s">
        <v>4247</v>
      </c>
      <c r="G225" s="158" t="s">
        <v>12</v>
      </c>
      <c r="H225" s="89" t="s">
        <v>23</v>
      </c>
      <c r="I225" s="89" t="s">
        <v>4248</v>
      </c>
      <c r="J225" s="89">
        <v>700</v>
      </c>
      <c r="K225" s="89">
        <v>1</v>
      </c>
      <c r="L225" s="89" t="s">
        <v>3677</v>
      </c>
      <c r="M225" s="89" t="s">
        <v>21</v>
      </c>
      <c r="N225" s="89" t="s">
        <v>1379</v>
      </c>
      <c r="O225" s="89" t="s">
        <v>23</v>
      </c>
      <c r="P225" s="89" t="s">
        <v>23</v>
      </c>
      <c r="Q225" s="89" t="s">
        <v>23</v>
      </c>
      <c r="R225" s="89" t="s">
        <v>21</v>
      </c>
      <c r="S225" s="89">
        <v>551627</v>
      </c>
      <c r="T225" s="89" t="s">
        <v>4248</v>
      </c>
      <c r="U225" s="89" t="s">
        <v>3714</v>
      </c>
      <c r="V225" s="89" t="s">
        <v>25</v>
      </c>
      <c r="W225" s="89" t="s">
        <v>21</v>
      </c>
      <c r="X225" s="89" t="s">
        <v>23</v>
      </c>
      <c r="Y225" s="89" t="s">
        <v>4249</v>
      </c>
      <c r="Z225" s="89" t="s">
        <v>4250</v>
      </c>
      <c r="AA225" s="89" t="s">
        <v>5304</v>
      </c>
      <c r="AB225" s="89" t="s">
        <v>5305</v>
      </c>
      <c r="AC225" t="s">
        <v>4251</v>
      </c>
      <c r="AD225" s="89">
        <v>11</v>
      </c>
      <c r="AE225" s="132">
        <f>Kalkulator!$F$3</f>
        <v>45383</v>
      </c>
      <c r="AF225" s="133">
        <f>Kalkulator!$H$3</f>
        <v>45412</v>
      </c>
    </row>
    <row r="226" spans="1:32" s="89" customFormat="1">
      <c r="A226" s="89" t="s">
        <v>4252</v>
      </c>
      <c r="B226" s="89" t="s">
        <v>4</v>
      </c>
      <c r="C226" s="89" t="s">
        <v>3674</v>
      </c>
      <c r="D226" s="89" t="s">
        <v>44</v>
      </c>
      <c r="E226" s="89" t="s">
        <v>45</v>
      </c>
      <c r="F226" s="90" t="s">
        <v>4253</v>
      </c>
      <c r="G226" s="158" t="s">
        <v>12</v>
      </c>
      <c r="H226" s="89" t="s">
        <v>23</v>
      </c>
      <c r="I226" s="89" t="s">
        <v>22</v>
      </c>
      <c r="J226" s="89">
        <v>700</v>
      </c>
      <c r="K226" s="89">
        <v>1</v>
      </c>
      <c r="L226" s="89" t="s">
        <v>3677</v>
      </c>
      <c r="M226" s="89" t="s">
        <v>21</v>
      </c>
      <c r="N226" s="89" t="s">
        <v>1379</v>
      </c>
      <c r="O226" s="89" t="s">
        <v>23</v>
      </c>
      <c r="P226" s="89" t="s">
        <v>23</v>
      </c>
      <c r="Q226" s="89" t="s">
        <v>23</v>
      </c>
      <c r="R226" s="89" t="s">
        <v>21</v>
      </c>
      <c r="S226" s="89">
        <v>551627</v>
      </c>
      <c r="T226" s="89" t="s">
        <v>4254</v>
      </c>
      <c r="U226" s="89" t="s">
        <v>3714</v>
      </c>
      <c r="V226" s="89" t="s">
        <v>25</v>
      </c>
      <c r="W226" s="89" t="s">
        <v>21</v>
      </c>
      <c r="X226" s="89" t="s">
        <v>23</v>
      </c>
      <c r="Y226" s="89" t="s">
        <v>4255</v>
      </c>
      <c r="Z226" s="89" t="s">
        <v>4256</v>
      </c>
      <c r="AA226" s="89" t="s">
        <v>5306</v>
      </c>
      <c r="AB226" s="89" t="s">
        <v>5307</v>
      </c>
      <c r="AC226" t="s">
        <v>3931</v>
      </c>
      <c r="AD226" s="89">
        <v>11</v>
      </c>
      <c r="AE226" s="132">
        <f>Kalkulator!$F$3</f>
        <v>45383</v>
      </c>
      <c r="AF226" s="133">
        <f>Kalkulator!$H$3</f>
        <v>45412</v>
      </c>
    </row>
    <row r="227" spans="1:32" s="89" customFormat="1">
      <c r="A227" s="89" t="s">
        <v>4257</v>
      </c>
      <c r="B227" s="89" t="s">
        <v>4</v>
      </c>
      <c r="C227" s="89" t="s">
        <v>3674</v>
      </c>
      <c r="D227" s="89" t="s">
        <v>44</v>
      </c>
      <c r="E227" s="89" t="s">
        <v>45</v>
      </c>
      <c r="F227" s="90" t="s">
        <v>4258</v>
      </c>
      <c r="G227" s="158" t="s">
        <v>12</v>
      </c>
      <c r="H227" s="89" t="s">
        <v>23</v>
      </c>
      <c r="I227" s="89" t="s">
        <v>22</v>
      </c>
      <c r="J227" s="89">
        <v>700</v>
      </c>
      <c r="K227" s="89">
        <v>1</v>
      </c>
      <c r="L227" s="89" t="s">
        <v>3677</v>
      </c>
      <c r="M227" s="89" t="s">
        <v>21</v>
      </c>
      <c r="N227" s="89" t="s">
        <v>1300</v>
      </c>
      <c r="O227" s="89" t="s">
        <v>23</v>
      </c>
      <c r="P227" s="89" t="s">
        <v>23</v>
      </c>
      <c r="Q227" s="89" t="s">
        <v>23</v>
      </c>
      <c r="R227" s="89" t="s">
        <v>21</v>
      </c>
      <c r="S227" s="89">
        <v>551627</v>
      </c>
      <c r="T227" s="89" t="s">
        <v>4254</v>
      </c>
      <c r="U227" s="89" t="s">
        <v>3714</v>
      </c>
      <c r="V227" s="89" t="s">
        <v>25</v>
      </c>
      <c r="W227" s="89" t="s">
        <v>21</v>
      </c>
      <c r="X227" s="89" t="s">
        <v>23</v>
      </c>
      <c r="Y227" s="89" t="s">
        <v>4259</v>
      </c>
      <c r="Z227" s="89" t="s">
        <v>4260</v>
      </c>
      <c r="AA227" s="89" t="s">
        <v>5308</v>
      </c>
      <c r="AB227" s="89" t="s">
        <v>5309</v>
      </c>
      <c r="AC227" t="s">
        <v>4202</v>
      </c>
      <c r="AD227" s="89">
        <v>8.66</v>
      </c>
      <c r="AE227" s="132">
        <f>Kalkulator!$F$3</f>
        <v>45383</v>
      </c>
      <c r="AF227" s="133">
        <f>Kalkulator!$H$3</f>
        <v>45412</v>
      </c>
    </row>
    <row r="228" spans="1:32" s="89" customFormat="1">
      <c r="A228" s="89" t="s">
        <v>4261</v>
      </c>
      <c r="B228" s="89" t="s">
        <v>4</v>
      </c>
      <c r="C228" s="89" t="s">
        <v>3674</v>
      </c>
      <c r="D228" s="89" t="s">
        <v>44</v>
      </c>
      <c r="E228" s="89" t="s">
        <v>45</v>
      </c>
      <c r="F228" s="90" t="s">
        <v>4262</v>
      </c>
      <c r="G228" s="158" t="s">
        <v>12</v>
      </c>
      <c r="H228" s="89" t="s">
        <v>23</v>
      </c>
      <c r="I228" s="89" t="s">
        <v>22</v>
      </c>
      <c r="J228" s="89">
        <v>700</v>
      </c>
      <c r="K228" s="89">
        <v>1</v>
      </c>
      <c r="L228" s="89" t="s">
        <v>3677</v>
      </c>
      <c r="M228" s="89" t="s">
        <v>21</v>
      </c>
      <c r="N228" s="89" t="s">
        <v>1379</v>
      </c>
      <c r="O228" s="89" t="s">
        <v>23</v>
      </c>
      <c r="P228" s="89" t="s">
        <v>23</v>
      </c>
      <c r="Q228" s="89" t="s">
        <v>23</v>
      </c>
      <c r="R228" s="89" t="s">
        <v>21</v>
      </c>
      <c r="S228" s="89">
        <v>551627</v>
      </c>
      <c r="T228" s="89" t="s">
        <v>3906</v>
      </c>
      <c r="U228" s="89" t="s">
        <v>3714</v>
      </c>
      <c r="V228" s="89" t="s">
        <v>25</v>
      </c>
      <c r="W228" s="89" t="s">
        <v>21</v>
      </c>
      <c r="X228" s="89" t="s">
        <v>23</v>
      </c>
      <c r="Y228" s="89" t="s">
        <v>4263</v>
      </c>
      <c r="Z228" s="89" t="s">
        <v>4264</v>
      </c>
      <c r="AA228" s="89" t="s">
        <v>5310</v>
      </c>
      <c r="AB228" s="89" t="s">
        <v>5311</v>
      </c>
      <c r="AC228" t="s">
        <v>3931</v>
      </c>
      <c r="AD228" s="89">
        <v>11</v>
      </c>
      <c r="AE228" s="132">
        <f>Kalkulator!$F$3</f>
        <v>45383</v>
      </c>
      <c r="AF228" s="133">
        <f>Kalkulator!$H$3</f>
        <v>45412</v>
      </c>
    </row>
    <row r="229" spans="1:32" s="89" customFormat="1">
      <c r="A229" s="89" t="s">
        <v>5689</v>
      </c>
      <c r="B229" s="89" t="s">
        <v>4</v>
      </c>
      <c r="C229" s="89" t="s">
        <v>3674</v>
      </c>
      <c r="D229" s="89" t="s">
        <v>44</v>
      </c>
      <c r="E229" s="89" t="s">
        <v>45</v>
      </c>
      <c r="F229" s="90" t="s">
        <v>5690</v>
      </c>
      <c r="G229" s="158" t="s">
        <v>12</v>
      </c>
      <c r="H229" s="89" t="s">
        <v>23</v>
      </c>
      <c r="I229" s="89" t="s">
        <v>22</v>
      </c>
      <c r="J229" s="89">
        <v>700</v>
      </c>
      <c r="K229" s="89">
        <v>1</v>
      </c>
      <c r="L229" s="89" t="s">
        <v>3677</v>
      </c>
      <c r="M229" s="89" t="s">
        <v>21</v>
      </c>
      <c r="N229" s="89" t="s">
        <v>1284</v>
      </c>
      <c r="O229" s="89" t="s">
        <v>23</v>
      </c>
      <c r="P229" s="89" t="s">
        <v>23</v>
      </c>
      <c r="Q229" s="89" t="s">
        <v>23</v>
      </c>
      <c r="R229" s="89" t="s">
        <v>21</v>
      </c>
      <c r="S229" s="89">
        <v>551627</v>
      </c>
      <c r="T229" s="89" t="s">
        <v>5785</v>
      </c>
      <c r="U229" s="89" t="s">
        <v>3714</v>
      </c>
      <c r="V229" s="89" t="s">
        <v>25</v>
      </c>
      <c r="W229" s="89" t="s">
        <v>21</v>
      </c>
      <c r="X229" s="89" t="s">
        <v>23</v>
      </c>
      <c r="Y229" s="89" t="s">
        <v>5786</v>
      </c>
      <c r="Z229" s="89" t="s">
        <v>5787</v>
      </c>
      <c r="AA229" s="89" t="s">
        <v>5856</v>
      </c>
      <c r="AB229" s="89" t="s">
        <v>5892</v>
      </c>
      <c r="AC229" t="s">
        <v>4285</v>
      </c>
      <c r="AD229" s="89">
        <v>7.83</v>
      </c>
      <c r="AE229" s="132">
        <f>Kalkulator!$F$3</f>
        <v>45383</v>
      </c>
      <c r="AF229" s="133">
        <f>Kalkulator!$H$3</f>
        <v>45412</v>
      </c>
    </row>
    <row r="230" spans="1:32" s="89" customFormat="1">
      <c r="A230" s="89" t="s">
        <v>4265</v>
      </c>
      <c r="B230" s="89" t="s">
        <v>4</v>
      </c>
      <c r="C230" s="89" t="s">
        <v>3674</v>
      </c>
      <c r="D230" s="89" t="s">
        <v>44</v>
      </c>
      <c r="E230" s="89" t="s">
        <v>45</v>
      </c>
      <c r="F230" s="90" t="s">
        <v>4266</v>
      </c>
      <c r="G230" s="158" t="s">
        <v>12</v>
      </c>
      <c r="H230" s="89" t="s">
        <v>23</v>
      </c>
      <c r="I230" s="89" t="s">
        <v>22</v>
      </c>
      <c r="J230" s="89">
        <v>700</v>
      </c>
      <c r="K230" s="89">
        <v>1</v>
      </c>
      <c r="L230" s="89" t="s">
        <v>3677</v>
      </c>
      <c r="M230" s="89" t="s">
        <v>21</v>
      </c>
      <c r="N230" s="89" t="s">
        <v>1300</v>
      </c>
      <c r="O230" s="89" t="s">
        <v>23</v>
      </c>
      <c r="P230" s="89" t="s">
        <v>23</v>
      </c>
      <c r="Q230" s="89" t="s">
        <v>23</v>
      </c>
      <c r="R230" s="89" t="s">
        <v>21</v>
      </c>
      <c r="S230" s="89">
        <v>551627</v>
      </c>
      <c r="T230" s="89" t="s">
        <v>4122</v>
      </c>
      <c r="U230" s="89" t="s">
        <v>3714</v>
      </c>
      <c r="V230" s="89" t="s">
        <v>25</v>
      </c>
      <c r="W230" s="89" t="s">
        <v>21</v>
      </c>
      <c r="X230" s="89" t="s">
        <v>23</v>
      </c>
      <c r="Y230" s="89" t="s">
        <v>4267</v>
      </c>
      <c r="Z230" s="89" t="s">
        <v>4268</v>
      </c>
      <c r="AA230" s="89" t="s">
        <v>5312</v>
      </c>
      <c r="AB230" s="89" t="s">
        <v>5313</v>
      </c>
      <c r="AC230" t="s">
        <v>3891</v>
      </c>
      <c r="AD230" s="89">
        <v>10</v>
      </c>
      <c r="AE230" s="132">
        <f>Kalkulator!$F$3</f>
        <v>45383</v>
      </c>
      <c r="AF230" s="133">
        <f>Kalkulator!$H$3</f>
        <v>45412</v>
      </c>
    </row>
    <row r="231" spans="1:32" s="89" customFormat="1">
      <c r="A231" s="89" t="s">
        <v>5691</v>
      </c>
      <c r="B231" s="89" t="s">
        <v>4</v>
      </c>
      <c r="C231" s="89" t="s">
        <v>3674</v>
      </c>
      <c r="D231" s="89" t="s">
        <v>44</v>
      </c>
      <c r="E231" s="89" t="s">
        <v>45</v>
      </c>
      <c r="F231" s="90" t="s">
        <v>5692</v>
      </c>
      <c r="G231" s="158" t="s">
        <v>12</v>
      </c>
      <c r="H231" s="89" t="s">
        <v>23</v>
      </c>
      <c r="I231" s="89" t="s">
        <v>5619</v>
      </c>
      <c r="J231" s="89">
        <v>700</v>
      </c>
      <c r="K231" s="89">
        <v>1</v>
      </c>
      <c r="L231" s="89" t="s">
        <v>3677</v>
      </c>
      <c r="M231" s="89" t="s">
        <v>21</v>
      </c>
      <c r="N231" s="89" t="s">
        <v>1379</v>
      </c>
      <c r="O231" s="89" t="s">
        <v>23</v>
      </c>
      <c r="P231" s="89" t="s">
        <v>23</v>
      </c>
      <c r="Q231" s="89" t="s">
        <v>23</v>
      </c>
      <c r="R231" s="89" t="s">
        <v>21</v>
      </c>
      <c r="S231" s="89">
        <v>551627</v>
      </c>
      <c r="T231" s="89" t="s">
        <v>5619</v>
      </c>
      <c r="U231" s="89" t="s">
        <v>3714</v>
      </c>
      <c r="V231" s="89" t="s">
        <v>25</v>
      </c>
      <c r="W231" s="89" t="s">
        <v>21</v>
      </c>
      <c r="X231" s="89" t="s">
        <v>23</v>
      </c>
      <c r="Y231" s="89" t="s">
        <v>5788</v>
      </c>
      <c r="Z231" s="89" t="s">
        <v>5789</v>
      </c>
      <c r="AA231" s="89" t="s">
        <v>5857</v>
      </c>
      <c r="AB231" s="89" t="s">
        <v>5893</v>
      </c>
      <c r="AC231" t="s">
        <v>5790</v>
      </c>
      <c r="AD231" s="89">
        <v>10.33</v>
      </c>
      <c r="AE231" s="132">
        <f>Kalkulator!$F$3</f>
        <v>45383</v>
      </c>
      <c r="AF231" s="133">
        <f>Kalkulator!$H$3</f>
        <v>45412</v>
      </c>
    </row>
    <row r="232" spans="1:32" s="89" customFormat="1">
      <c r="A232" s="89" t="s">
        <v>4269</v>
      </c>
      <c r="B232" s="89" t="s">
        <v>4</v>
      </c>
      <c r="C232" s="89" t="s">
        <v>3674</v>
      </c>
      <c r="D232" s="89" t="s">
        <v>44</v>
      </c>
      <c r="E232" s="89" t="s">
        <v>45</v>
      </c>
      <c r="F232" s="90" t="s">
        <v>4270</v>
      </c>
      <c r="G232" s="158" t="s">
        <v>12</v>
      </c>
      <c r="H232" s="89" t="s">
        <v>23</v>
      </c>
      <c r="I232" s="89" t="s">
        <v>22</v>
      </c>
      <c r="J232" s="89">
        <v>700</v>
      </c>
      <c r="K232" s="89">
        <v>1</v>
      </c>
      <c r="L232" s="89" t="s">
        <v>3677</v>
      </c>
      <c r="M232" s="89" t="s">
        <v>21</v>
      </c>
      <c r="N232" s="89" t="s">
        <v>1300</v>
      </c>
      <c r="O232" s="89" t="s">
        <v>23</v>
      </c>
      <c r="P232" s="89" t="s">
        <v>23</v>
      </c>
      <c r="Q232" s="89" t="s">
        <v>23</v>
      </c>
      <c r="R232" s="89" t="s">
        <v>21</v>
      </c>
      <c r="S232" s="89">
        <v>551627</v>
      </c>
      <c r="T232" s="89" t="s">
        <v>4254</v>
      </c>
      <c r="U232" s="89" t="s">
        <v>3714</v>
      </c>
      <c r="V232" s="89" t="s">
        <v>25</v>
      </c>
      <c r="W232" s="89" t="s">
        <v>21</v>
      </c>
      <c r="X232" s="89" t="s">
        <v>23</v>
      </c>
      <c r="Y232" s="89" t="s">
        <v>4271</v>
      </c>
      <c r="Z232" s="89" t="s">
        <v>4272</v>
      </c>
      <c r="AA232" s="89" t="s">
        <v>5314</v>
      </c>
      <c r="AB232" s="89" t="s">
        <v>5315</v>
      </c>
      <c r="AC232" t="s">
        <v>4139</v>
      </c>
      <c r="AD232" s="89">
        <v>9.33</v>
      </c>
      <c r="AE232" s="132">
        <f>Kalkulator!$F$3</f>
        <v>45383</v>
      </c>
      <c r="AF232" s="133">
        <f>Kalkulator!$H$3</f>
        <v>45412</v>
      </c>
    </row>
    <row r="233" spans="1:32" s="89" customFormat="1">
      <c r="A233" s="89" t="s">
        <v>5693</v>
      </c>
      <c r="B233" s="89" t="s">
        <v>4</v>
      </c>
      <c r="C233" s="89" t="s">
        <v>3674</v>
      </c>
      <c r="D233" s="89" t="s">
        <v>44</v>
      </c>
      <c r="E233" s="89" t="s">
        <v>45</v>
      </c>
      <c r="F233" s="90" t="s">
        <v>5694</v>
      </c>
      <c r="G233" s="158" t="s">
        <v>12</v>
      </c>
      <c r="H233" s="89" t="s">
        <v>23</v>
      </c>
      <c r="I233" s="89" t="s">
        <v>22</v>
      </c>
      <c r="J233" s="89">
        <v>700</v>
      </c>
      <c r="K233" s="89">
        <v>1</v>
      </c>
      <c r="L233" s="89" t="s">
        <v>3677</v>
      </c>
      <c r="M233" s="89" t="s">
        <v>21</v>
      </c>
      <c r="N233" s="89" t="s">
        <v>1300</v>
      </c>
      <c r="O233" s="89" t="s">
        <v>23</v>
      </c>
      <c r="P233" s="89" t="s">
        <v>23</v>
      </c>
      <c r="Q233" s="89" t="s">
        <v>23</v>
      </c>
      <c r="R233" s="89" t="s">
        <v>21</v>
      </c>
      <c r="S233" s="89">
        <v>551627</v>
      </c>
      <c r="T233" s="89" t="s">
        <v>5791</v>
      </c>
      <c r="U233" s="89" t="s">
        <v>3714</v>
      </c>
      <c r="V233" s="89" t="s">
        <v>25</v>
      </c>
      <c r="W233" s="89" t="s">
        <v>21</v>
      </c>
      <c r="X233" s="89" t="s">
        <v>23</v>
      </c>
      <c r="Y233" s="89" t="s">
        <v>5792</v>
      </c>
      <c r="Z233" s="89" t="s">
        <v>5793</v>
      </c>
      <c r="AA233" s="89" t="s">
        <v>5858</v>
      </c>
      <c r="AB233" s="89" t="s">
        <v>5894</v>
      </c>
      <c r="AC233" t="s">
        <v>3885</v>
      </c>
      <c r="AD233" s="89">
        <v>8.33</v>
      </c>
      <c r="AE233" s="132">
        <f>Kalkulator!$F$3</f>
        <v>45383</v>
      </c>
      <c r="AF233" s="133">
        <f>Kalkulator!$H$3</f>
        <v>45412</v>
      </c>
    </row>
    <row r="234" spans="1:32" s="89" customFormat="1">
      <c r="A234" s="89" t="s">
        <v>4273</v>
      </c>
      <c r="B234" s="89" t="s">
        <v>4</v>
      </c>
      <c r="C234" s="89" t="s">
        <v>3674</v>
      </c>
      <c r="D234" s="89" t="s">
        <v>44</v>
      </c>
      <c r="E234" s="89" t="s">
        <v>4274</v>
      </c>
      <c r="F234" s="90" t="s">
        <v>4275</v>
      </c>
      <c r="G234" s="158" t="s">
        <v>12</v>
      </c>
      <c r="H234" s="89" t="s">
        <v>23</v>
      </c>
      <c r="I234" s="89" t="s">
        <v>22</v>
      </c>
      <c r="J234" s="89">
        <v>700</v>
      </c>
      <c r="K234" s="89">
        <v>1</v>
      </c>
      <c r="L234" s="89" t="s">
        <v>3677</v>
      </c>
      <c r="M234" s="89" t="s">
        <v>21</v>
      </c>
      <c r="N234" s="89" t="s">
        <v>4274</v>
      </c>
      <c r="O234" s="89" t="s">
        <v>22</v>
      </c>
      <c r="P234" s="89" t="s">
        <v>22</v>
      </c>
      <c r="Q234" s="89" t="s">
        <v>22</v>
      </c>
      <c r="R234" s="89" t="s">
        <v>21</v>
      </c>
      <c r="S234" s="89">
        <v>6571</v>
      </c>
      <c r="T234" s="89" t="s">
        <v>4276</v>
      </c>
      <c r="U234" s="89" t="s">
        <v>3714</v>
      </c>
      <c r="V234" s="89" t="s">
        <v>25</v>
      </c>
      <c r="W234" s="89" t="s">
        <v>21</v>
      </c>
      <c r="X234" s="89" t="s">
        <v>23</v>
      </c>
      <c r="Y234" s="89" t="s">
        <v>4277</v>
      </c>
      <c r="Z234" s="89" t="s">
        <v>4278</v>
      </c>
      <c r="AA234" s="89" t="s">
        <v>5316</v>
      </c>
      <c r="AB234" s="89" t="s">
        <v>5317</v>
      </c>
      <c r="AC234" t="s">
        <v>4279</v>
      </c>
      <c r="AD234" s="89">
        <v>9</v>
      </c>
      <c r="AE234" s="132">
        <f>Kalkulator!$F$3</f>
        <v>45383</v>
      </c>
      <c r="AF234" s="133">
        <f>Kalkulator!$H$3</f>
        <v>45412</v>
      </c>
    </row>
    <row r="235" spans="1:32" s="89" customFormat="1">
      <c r="A235" s="89" t="s">
        <v>4280</v>
      </c>
      <c r="B235" s="89" t="s">
        <v>4</v>
      </c>
      <c r="C235" s="89" t="s">
        <v>3674</v>
      </c>
      <c r="D235" s="89" t="s">
        <v>44</v>
      </c>
      <c r="E235" s="89" t="s">
        <v>4281</v>
      </c>
      <c r="F235" s="90" t="s">
        <v>4282</v>
      </c>
      <c r="G235" s="158" t="s">
        <v>12</v>
      </c>
      <c r="H235" s="89" t="s">
        <v>23</v>
      </c>
      <c r="I235" s="89" t="s">
        <v>22</v>
      </c>
      <c r="J235" s="89">
        <v>700</v>
      </c>
      <c r="K235" s="89">
        <v>1</v>
      </c>
      <c r="L235" s="89" t="s">
        <v>3677</v>
      </c>
      <c r="M235" s="89" t="s">
        <v>21</v>
      </c>
      <c r="N235" s="89" t="s">
        <v>4281</v>
      </c>
      <c r="O235" s="89" t="s">
        <v>22</v>
      </c>
      <c r="P235" s="89" t="s">
        <v>22</v>
      </c>
      <c r="Q235" s="89" t="s">
        <v>22</v>
      </c>
      <c r="R235" s="89" t="s">
        <v>21</v>
      </c>
      <c r="S235" s="89">
        <v>9756</v>
      </c>
      <c r="T235" s="89" t="s">
        <v>3784</v>
      </c>
      <c r="U235" s="89" t="s">
        <v>3714</v>
      </c>
      <c r="V235" s="89" t="s">
        <v>25</v>
      </c>
      <c r="W235" s="89" t="s">
        <v>21</v>
      </c>
      <c r="X235" s="89" t="s">
        <v>23</v>
      </c>
      <c r="Y235" s="89" t="s">
        <v>4283</v>
      </c>
      <c r="Z235" s="89" t="s">
        <v>4284</v>
      </c>
      <c r="AA235" s="89" t="s">
        <v>5318</v>
      </c>
      <c r="AB235" s="89" t="s">
        <v>5319</v>
      </c>
      <c r="AC235" t="s">
        <v>4285</v>
      </c>
      <c r="AD235" s="89">
        <v>7.83</v>
      </c>
      <c r="AE235" s="132">
        <f>Kalkulator!$F$3</f>
        <v>45383</v>
      </c>
      <c r="AF235" s="133">
        <f>Kalkulator!$H$3</f>
        <v>45412</v>
      </c>
    </row>
    <row r="236" spans="1:32" s="89" customFormat="1">
      <c r="A236" s="89" t="s">
        <v>4286</v>
      </c>
      <c r="B236" s="89" t="s">
        <v>4</v>
      </c>
      <c r="C236" s="89" t="s">
        <v>3674</v>
      </c>
      <c r="D236" s="89" t="s">
        <v>58</v>
      </c>
      <c r="E236" s="89" t="s">
        <v>200</v>
      </c>
      <c r="F236" s="90" t="s">
        <v>4287</v>
      </c>
      <c r="G236" s="158" t="s">
        <v>12</v>
      </c>
      <c r="H236" s="89" t="s">
        <v>23</v>
      </c>
      <c r="I236" s="89" t="s">
        <v>22</v>
      </c>
      <c r="J236" s="89">
        <v>700</v>
      </c>
      <c r="K236" s="89">
        <v>1</v>
      </c>
      <c r="L236" s="89" t="s">
        <v>3677</v>
      </c>
      <c r="M236" s="89" t="s">
        <v>21</v>
      </c>
      <c r="N236" s="89" t="s">
        <v>200</v>
      </c>
      <c r="O236" s="89" t="s">
        <v>23</v>
      </c>
      <c r="P236" s="89" t="s">
        <v>23</v>
      </c>
      <c r="Q236" s="89" t="s">
        <v>23</v>
      </c>
      <c r="R236" s="89" t="s">
        <v>21</v>
      </c>
      <c r="S236" s="89">
        <v>140863</v>
      </c>
      <c r="T236" s="89" t="s">
        <v>4288</v>
      </c>
      <c r="U236" s="89" t="s">
        <v>3714</v>
      </c>
      <c r="V236" s="89" t="s">
        <v>25</v>
      </c>
      <c r="W236" s="89" t="s">
        <v>21</v>
      </c>
      <c r="X236" s="89" t="s">
        <v>23</v>
      </c>
      <c r="Y236" s="89" t="s">
        <v>4289</v>
      </c>
      <c r="Z236" s="89" t="s">
        <v>4290</v>
      </c>
      <c r="AA236" s="89" t="s">
        <v>5320</v>
      </c>
      <c r="AB236" s="89" t="s">
        <v>5321</v>
      </c>
      <c r="AC236" t="s">
        <v>4291</v>
      </c>
      <c r="AD236" s="89">
        <v>7.83</v>
      </c>
      <c r="AE236" s="132">
        <f>Kalkulator!$F$3</f>
        <v>45383</v>
      </c>
      <c r="AF236" s="133">
        <f>Kalkulator!$H$3</f>
        <v>45412</v>
      </c>
    </row>
    <row r="237" spans="1:32" s="89" customFormat="1">
      <c r="A237" s="89" t="s">
        <v>4292</v>
      </c>
      <c r="B237" s="89" t="s">
        <v>4</v>
      </c>
      <c r="C237" s="89" t="s">
        <v>3674</v>
      </c>
      <c r="D237" s="89" t="s">
        <v>29</v>
      </c>
      <c r="E237" s="89" t="s">
        <v>409</v>
      </c>
      <c r="F237" s="90" t="s">
        <v>4293</v>
      </c>
      <c r="G237" s="158" t="s">
        <v>12</v>
      </c>
      <c r="H237" s="89" t="s">
        <v>23</v>
      </c>
      <c r="I237" s="89" t="s">
        <v>22</v>
      </c>
      <c r="J237" s="89">
        <v>700</v>
      </c>
      <c r="K237" s="89">
        <v>1</v>
      </c>
      <c r="L237" s="89" t="s">
        <v>3677</v>
      </c>
      <c r="M237" s="89" t="s">
        <v>21</v>
      </c>
      <c r="N237" s="89" t="s">
        <v>409</v>
      </c>
      <c r="O237" s="89" t="s">
        <v>22</v>
      </c>
      <c r="P237" s="89" t="s">
        <v>22</v>
      </c>
      <c r="Q237" s="89" t="s">
        <v>22</v>
      </c>
      <c r="R237" s="89" t="s">
        <v>21</v>
      </c>
      <c r="S237" s="89">
        <v>78325</v>
      </c>
      <c r="T237" s="89" t="s">
        <v>4294</v>
      </c>
      <c r="U237" s="89" t="s">
        <v>3714</v>
      </c>
      <c r="V237" s="89" t="s">
        <v>25</v>
      </c>
      <c r="W237" s="89" t="s">
        <v>21</v>
      </c>
      <c r="X237" s="89" t="s">
        <v>23</v>
      </c>
      <c r="Y237" s="89" t="s">
        <v>4295</v>
      </c>
      <c r="Z237" s="89" t="s">
        <v>4296</v>
      </c>
      <c r="AA237" s="89" t="s">
        <v>5322</v>
      </c>
      <c r="AB237" s="89" t="s">
        <v>5323</v>
      </c>
      <c r="AC237" t="s">
        <v>4297</v>
      </c>
      <c r="AD237" s="89">
        <v>10.83</v>
      </c>
      <c r="AE237" s="132">
        <f>Kalkulator!$F$3</f>
        <v>45383</v>
      </c>
      <c r="AF237" s="133">
        <f>Kalkulator!$H$3</f>
        <v>45412</v>
      </c>
    </row>
    <row r="238" spans="1:32" s="89" customFormat="1">
      <c r="A238" s="89" t="s">
        <v>4298</v>
      </c>
      <c r="B238" s="89" t="s">
        <v>4</v>
      </c>
      <c r="C238" s="89" t="s">
        <v>3674</v>
      </c>
      <c r="D238" s="89" t="s">
        <v>29</v>
      </c>
      <c r="E238" s="89" t="s">
        <v>409</v>
      </c>
      <c r="F238" s="90" t="s">
        <v>4299</v>
      </c>
      <c r="G238" s="158" t="s">
        <v>12</v>
      </c>
      <c r="H238" s="89" t="s">
        <v>23</v>
      </c>
      <c r="I238" s="89" t="s">
        <v>22</v>
      </c>
      <c r="J238" s="89">
        <v>700</v>
      </c>
      <c r="K238" s="89">
        <v>1</v>
      </c>
      <c r="L238" s="89" t="s">
        <v>3677</v>
      </c>
      <c r="M238" s="89" t="s">
        <v>21</v>
      </c>
      <c r="N238" s="89" t="s">
        <v>409</v>
      </c>
      <c r="O238" s="89" t="s">
        <v>22</v>
      </c>
      <c r="P238" s="89" t="s">
        <v>22</v>
      </c>
      <c r="Q238" s="89" t="s">
        <v>22</v>
      </c>
      <c r="R238" s="89" t="s">
        <v>21</v>
      </c>
      <c r="S238" s="89">
        <v>77745</v>
      </c>
      <c r="T238" s="89" t="s">
        <v>4300</v>
      </c>
      <c r="U238" s="89" t="s">
        <v>3714</v>
      </c>
      <c r="V238" s="89" t="s">
        <v>25</v>
      </c>
      <c r="W238" s="89" t="s">
        <v>21</v>
      </c>
      <c r="X238" s="89" t="s">
        <v>23</v>
      </c>
      <c r="Y238" s="89" t="s">
        <v>4301</v>
      </c>
      <c r="Z238" s="89" t="s">
        <v>4302</v>
      </c>
      <c r="AA238" s="89" t="s">
        <v>5324</v>
      </c>
      <c r="AB238" s="89" t="s">
        <v>5325</v>
      </c>
      <c r="AC238" t="s">
        <v>4303</v>
      </c>
      <c r="AD238" s="89">
        <v>11</v>
      </c>
      <c r="AE238" s="132">
        <f>Kalkulator!$F$3</f>
        <v>45383</v>
      </c>
      <c r="AF238" s="133">
        <f>Kalkulator!$H$3</f>
        <v>45412</v>
      </c>
    </row>
    <row r="239" spans="1:32" s="89" customFormat="1">
      <c r="A239" s="89" t="s">
        <v>4304</v>
      </c>
      <c r="B239" s="89" t="s">
        <v>4</v>
      </c>
      <c r="C239" s="89" t="s">
        <v>3674</v>
      </c>
      <c r="D239" s="89" t="s">
        <v>58</v>
      </c>
      <c r="E239" s="89" t="s">
        <v>4305</v>
      </c>
      <c r="F239" s="90" t="s">
        <v>4306</v>
      </c>
      <c r="G239" s="158" t="s">
        <v>12</v>
      </c>
      <c r="H239" s="89" t="s">
        <v>23</v>
      </c>
      <c r="I239" s="89" t="s">
        <v>22</v>
      </c>
      <c r="J239" s="89">
        <v>700</v>
      </c>
      <c r="K239" s="89">
        <v>1</v>
      </c>
      <c r="L239" s="89" t="s">
        <v>3677</v>
      </c>
      <c r="M239" s="89" t="s">
        <v>21</v>
      </c>
      <c r="N239" s="89" t="s">
        <v>4305</v>
      </c>
      <c r="O239" s="89" t="s">
        <v>22</v>
      </c>
      <c r="P239" s="89" t="s">
        <v>22</v>
      </c>
      <c r="Q239" s="89" t="s">
        <v>22</v>
      </c>
      <c r="R239" s="89" t="s">
        <v>62</v>
      </c>
      <c r="S239" s="89">
        <v>66963</v>
      </c>
      <c r="T239" s="89" t="s">
        <v>4307</v>
      </c>
      <c r="U239" s="89" t="s">
        <v>3714</v>
      </c>
      <c r="V239" s="89" t="s">
        <v>25</v>
      </c>
      <c r="W239" s="89" t="s">
        <v>21</v>
      </c>
      <c r="X239" s="89" t="s">
        <v>23</v>
      </c>
      <c r="Y239" s="89" t="s">
        <v>4308</v>
      </c>
      <c r="Z239" s="89" t="s">
        <v>4309</v>
      </c>
      <c r="AA239" s="89" t="s">
        <v>5326</v>
      </c>
      <c r="AB239" s="89" t="s">
        <v>5327</v>
      </c>
      <c r="AC239" t="s">
        <v>4310</v>
      </c>
      <c r="AD239" s="89">
        <v>9</v>
      </c>
      <c r="AE239" s="132">
        <f>Kalkulator!$F$3</f>
        <v>45383</v>
      </c>
      <c r="AF239" s="133">
        <f>Kalkulator!$H$3</f>
        <v>45412</v>
      </c>
    </row>
    <row r="240" spans="1:32" s="89" customFormat="1">
      <c r="A240" s="89" t="s">
        <v>4311</v>
      </c>
      <c r="B240" s="89" t="s">
        <v>4</v>
      </c>
      <c r="C240" s="89" t="s">
        <v>3674</v>
      </c>
      <c r="D240" s="89" t="s">
        <v>101</v>
      </c>
      <c r="E240" s="89" t="s">
        <v>1066</v>
      </c>
      <c r="F240" s="90" t="s">
        <v>4312</v>
      </c>
      <c r="G240" s="158" t="s">
        <v>12</v>
      </c>
      <c r="H240" s="89" t="s">
        <v>23</v>
      </c>
      <c r="I240" s="89" t="s">
        <v>22</v>
      </c>
      <c r="J240" s="89">
        <v>700</v>
      </c>
      <c r="K240" s="89">
        <v>1</v>
      </c>
      <c r="L240" s="89" t="s">
        <v>3677</v>
      </c>
      <c r="M240" s="89" t="s">
        <v>21</v>
      </c>
      <c r="N240" s="89" t="s">
        <v>1066</v>
      </c>
      <c r="O240" s="89" t="s">
        <v>22</v>
      </c>
      <c r="P240" s="89" t="s">
        <v>22</v>
      </c>
      <c r="Q240" s="89" t="s">
        <v>22</v>
      </c>
      <c r="R240" s="89" t="s">
        <v>21</v>
      </c>
      <c r="S240" s="89">
        <v>42762</v>
      </c>
      <c r="T240" s="89" t="s">
        <v>4313</v>
      </c>
      <c r="U240" s="89" t="s">
        <v>3714</v>
      </c>
      <c r="V240" s="89" t="s">
        <v>25</v>
      </c>
      <c r="W240" s="89" t="s">
        <v>21</v>
      </c>
      <c r="X240" s="89" t="s">
        <v>23</v>
      </c>
      <c r="Y240" s="89" t="s">
        <v>4314</v>
      </c>
      <c r="Z240" s="89" t="s">
        <v>4315</v>
      </c>
      <c r="AA240" s="89" t="s">
        <v>5328</v>
      </c>
      <c r="AB240" s="89" t="s">
        <v>5329</v>
      </c>
      <c r="AC240" t="s">
        <v>4316</v>
      </c>
      <c r="AD240" s="89">
        <v>7.5</v>
      </c>
      <c r="AE240" s="132">
        <f>Kalkulator!$F$3</f>
        <v>45383</v>
      </c>
      <c r="AF240" s="133">
        <f>Kalkulator!$H$3</f>
        <v>45412</v>
      </c>
    </row>
    <row r="241" spans="1:32" s="89" customFormat="1">
      <c r="A241" s="89" t="s">
        <v>4317</v>
      </c>
      <c r="B241" s="89" t="s">
        <v>4</v>
      </c>
      <c r="C241" s="89" t="s">
        <v>3674</v>
      </c>
      <c r="D241" s="89" t="s">
        <v>101</v>
      </c>
      <c r="E241" s="89" t="s">
        <v>1066</v>
      </c>
      <c r="F241" s="90" t="s">
        <v>4318</v>
      </c>
      <c r="G241" s="158" t="s">
        <v>12</v>
      </c>
      <c r="H241" s="89" t="s">
        <v>23</v>
      </c>
      <c r="I241" s="89" t="s">
        <v>22</v>
      </c>
      <c r="J241" s="89">
        <v>700</v>
      </c>
      <c r="K241" s="89">
        <v>1</v>
      </c>
      <c r="L241" s="89" t="s">
        <v>3677</v>
      </c>
      <c r="M241" s="89" t="s">
        <v>21</v>
      </c>
      <c r="N241" s="89" t="s">
        <v>1066</v>
      </c>
      <c r="O241" s="89" t="s">
        <v>22</v>
      </c>
      <c r="P241" s="89" t="s">
        <v>22</v>
      </c>
      <c r="Q241" s="89" t="s">
        <v>22</v>
      </c>
      <c r="R241" s="89" t="s">
        <v>21</v>
      </c>
      <c r="S241" s="89">
        <v>42762</v>
      </c>
      <c r="T241" s="89" t="s">
        <v>4319</v>
      </c>
      <c r="U241" s="89" t="s">
        <v>3714</v>
      </c>
      <c r="V241" s="89" t="s">
        <v>25</v>
      </c>
      <c r="W241" s="89" t="s">
        <v>21</v>
      </c>
      <c r="X241" s="89" t="s">
        <v>23</v>
      </c>
      <c r="Y241" s="89" t="s">
        <v>4320</v>
      </c>
      <c r="Z241" s="89" t="s">
        <v>4321</v>
      </c>
      <c r="AA241" s="89" t="s">
        <v>5330</v>
      </c>
      <c r="AB241" s="89" t="s">
        <v>5331</v>
      </c>
      <c r="AC241" t="s">
        <v>3931</v>
      </c>
      <c r="AD241" s="89">
        <v>11</v>
      </c>
      <c r="AE241" s="132">
        <f>Kalkulator!$F$3</f>
        <v>45383</v>
      </c>
      <c r="AF241" s="133">
        <f>Kalkulator!$H$3</f>
        <v>45412</v>
      </c>
    </row>
    <row r="242" spans="1:32" s="89" customFormat="1">
      <c r="A242" s="89" t="s">
        <v>4322</v>
      </c>
      <c r="B242" s="89" t="s">
        <v>4</v>
      </c>
      <c r="C242" s="89" t="s">
        <v>3674</v>
      </c>
      <c r="D242" s="89" t="s">
        <v>58</v>
      </c>
      <c r="E242" s="89" t="s">
        <v>138</v>
      </c>
      <c r="F242" s="90" t="s">
        <v>4323</v>
      </c>
      <c r="G242" s="158" t="s">
        <v>12</v>
      </c>
      <c r="H242" s="89" t="s">
        <v>23</v>
      </c>
      <c r="I242" s="89" t="s">
        <v>22</v>
      </c>
      <c r="J242" s="89">
        <v>700</v>
      </c>
      <c r="K242" s="89">
        <v>1</v>
      </c>
      <c r="L242" s="89" t="s">
        <v>3677</v>
      </c>
      <c r="M242" s="89" t="s">
        <v>21</v>
      </c>
      <c r="N242" s="89" t="s">
        <v>138</v>
      </c>
      <c r="O242" s="89" t="s">
        <v>23</v>
      </c>
      <c r="P242" s="89" t="s">
        <v>23</v>
      </c>
      <c r="Q242" s="89" t="s">
        <v>23</v>
      </c>
      <c r="R242" s="89" t="s">
        <v>62</v>
      </c>
      <c r="S242" s="89">
        <v>217638</v>
      </c>
      <c r="T242" s="89" t="s">
        <v>4324</v>
      </c>
      <c r="U242" s="89" t="s">
        <v>3714</v>
      </c>
      <c r="V242" s="89" t="s">
        <v>25</v>
      </c>
      <c r="W242" s="89" t="s">
        <v>21</v>
      </c>
      <c r="X242" s="89" t="s">
        <v>23</v>
      </c>
      <c r="Y242" s="89" t="s">
        <v>4325</v>
      </c>
      <c r="Z242" s="89" t="s">
        <v>4326</v>
      </c>
      <c r="AA242" s="89" t="s">
        <v>5332</v>
      </c>
      <c r="AB242" s="89" t="s">
        <v>5333</v>
      </c>
      <c r="AC242" t="s">
        <v>4327</v>
      </c>
      <c r="AD242" s="89">
        <v>8.83</v>
      </c>
      <c r="AE242" s="132">
        <f>Kalkulator!$F$3</f>
        <v>45383</v>
      </c>
      <c r="AF242" s="133">
        <f>Kalkulator!$H$3</f>
        <v>45412</v>
      </c>
    </row>
    <row r="243" spans="1:32" s="89" customFormat="1">
      <c r="A243" s="89" t="s">
        <v>4328</v>
      </c>
      <c r="B243" s="89" t="s">
        <v>4</v>
      </c>
      <c r="C243" s="89" t="s">
        <v>3674</v>
      </c>
      <c r="D243" s="89" t="s">
        <v>77</v>
      </c>
      <c r="E243" s="89" t="s">
        <v>4329</v>
      </c>
      <c r="F243" s="90" t="s">
        <v>4330</v>
      </c>
      <c r="G243" s="158" t="s">
        <v>12</v>
      </c>
      <c r="H243" s="89" t="s">
        <v>23</v>
      </c>
      <c r="I243" s="89" t="s">
        <v>22</v>
      </c>
      <c r="J243" s="89">
        <v>700</v>
      </c>
      <c r="K243" s="89">
        <v>1</v>
      </c>
      <c r="L243" s="89" t="s">
        <v>3677</v>
      </c>
      <c r="M243" s="89" t="s">
        <v>21</v>
      </c>
      <c r="N243" s="89" t="s">
        <v>4329</v>
      </c>
      <c r="O243" s="89" t="s">
        <v>22</v>
      </c>
      <c r="P243" s="89" t="s">
        <v>22</v>
      </c>
      <c r="Q243" s="89" t="s">
        <v>22</v>
      </c>
      <c r="R243" s="89" t="s">
        <v>21</v>
      </c>
      <c r="S243" s="89">
        <v>48136</v>
      </c>
      <c r="T243" s="89" t="s">
        <v>1297</v>
      </c>
      <c r="U243" s="89" t="s">
        <v>3714</v>
      </c>
      <c r="V243" s="89" t="s">
        <v>25</v>
      </c>
      <c r="W243" s="89" t="s">
        <v>21</v>
      </c>
      <c r="X243" s="89" t="s">
        <v>23</v>
      </c>
      <c r="Y243" s="89" t="s">
        <v>4331</v>
      </c>
      <c r="Z243" s="89" t="s">
        <v>4332</v>
      </c>
      <c r="AA243" s="89" t="s">
        <v>5334</v>
      </c>
      <c r="AB243" s="89" t="s">
        <v>5335</v>
      </c>
      <c r="AC243" t="s">
        <v>4333</v>
      </c>
      <c r="AD243" s="89">
        <v>9</v>
      </c>
      <c r="AE243" s="132">
        <f>Kalkulator!$F$3</f>
        <v>45383</v>
      </c>
      <c r="AF243" s="133">
        <f>Kalkulator!$H$3</f>
        <v>45412</v>
      </c>
    </row>
    <row r="244" spans="1:32" s="89" customFormat="1">
      <c r="A244" s="89" t="s">
        <v>4334</v>
      </c>
      <c r="B244" s="89" t="s">
        <v>4</v>
      </c>
      <c r="C244" s="89" t="s">
        <v>3674</v>
      </c>
      <c r="D244" s="89" t="s">
        <v>77</v>
      </c>
      <c r="E244" s="89" t="s">
        <v>4329</v>
      </c>
      <c r="F244" s="90" t="s">
        <v>4335</v>
      </c>
      <c r="G244" s="158" t="s">
        <v>12</v>
      </c>
      <c r="H244" s="89" t="s">
        <v>23</v>
      </c>
      <c r="I244" s="89" t="s">
        <v>22</v>
      </c>
      <c r="J244" s="89">
        <v>700</v>
      </c>
      <c r="K244" s="89">
        <v>1</v>
      </c>
      <c r="L244" s="89" t="s">
        <v>3677</v>
      </c>
      <c r="M244" s="89" t="s">
        <v>21</v>
      </c>
      <c r="N244" s="89" t="s">
        <v>4329</v>
      </c>
      <c r="O244" s="89" t="s">
        <v>22</v>
      </c>
      <c r="P244" s="89" t="s">
        <v>22</v>
      </c>
      <c r="Q244" s="89" t="s">
        <v>22</v>
      </c>
      <c r="R244" s="89" t="s">
        <v>21</v>
      </c>
      <c r="S244" s="89">
        <v>48136</v>
      </c>
      <c r="T244" s="89" t="s">
        <v>4336</v>
      </c>
      <c r="U244" s="89" t="s">
        <v>3714</v>
      </c>
      <c r="V244" s="89" t="s">
        <v>25</v>
      </c>
      <c r="W244" s="89" t="s">
        <v>21</v>
      </c>
      <c r="X244" s="89" t="s">
        <v>23</v>
      </c>
      <c r="Y244" s="89" t="s">
        <v>4337</v>
      </c>
      <c r="Z244" s="89" t="s">
        <v>4338</v>
      </c>
      <c r="AA244" s="89" t="s">
        <v>5336</v>
      </c>
      <c r="AB244" s="89" t="s">
        <v>5337</v>
      </c>
      <c r="AC244" t="s">
        <v>4039</v>
      </c>
      <c r="AD244" s="89">
        <v>9.33</v>
      </c>
      <c r="AE244" s="132">
        <f>Kalkulator!$F$3</f>
        <v>45383</v>
      </c>
      <c r="AF244" s="133">
        <f>Kalkulator!$H$3</f>
        <v>45412</v>
      </c>
    </row>
    <row r="245" spans="1:32" s="89" customFormat="1">
      <c r="A245" s="89" t="s">
        <v>4339</v>
      </c>
      <c r="B245" s="89" t="s">
        <v>4</v>
      </c>
      <c r="C245" s="89" t="s">
        <v>3674</v>
      </c>
      <c r="D245" s="89" t="s">
        <v>44</v>
      </c>
      <c r="E245" s="89" t="s">
        <v>4340</v>
      </c>
      <c r="F245" s="90" t="s">
        <v>4341</v>
      </c>
      <c r="G245" s="158" t="s">
        <v>12</v>
      </c>
      <c r="H245" s="89" t="s">
        <v>23</v>
      </c>
      <c r="I245" s="89" t="s">
        <v>22</v>
      </c>
      <c r="J245" s="89">
        <v>700</v>
      </c>
      <c r="K245" s="89">
        <v>1</v>
      </c>
      <c r="L245" s="89" t="s">
        <v>3677</v>
      </c>
      <c r="M245" s="89" t="s">
        <v>21</v>
      </c>
      <c r="N245" s="89" t="s">
        <v>4340</v>
      </c>
      <c r="O245" s="89" t="s">
        <v>22</v>
      </c>
      <c r="P245" s="89" t="s">
        <v>22</v>
      </c>
      <c r="Q245" s="89" t="s">
        <v>22</v>
      </c>
      <c r="R245" s="89" t="s">
        <v>21</v>
      </c>
      <c r="S245" s="89">
        <v>5952</v>
      </c>
      <c r="T245" s="89" t="s">
        <v>3784</v>
      </c>
      <c r="U245" s="89" t="s">
        <v>3714</v>
      </c>
      <c r="V245" s="89" t="s">
        <v>25</v>
      </c>
      <c r="W245" s="89" t="s">
        <v>21</v>
      </c>
      <c r="X245" s="89" t="s">
        <v>23</v>
      </c>
      <c r="Y245" s="89" t="s">
        <v>4342</v>
      </c>
      <c r="Z245" s="89" t="s">
        <v>4343</v>
      </c>
      <c r="AA245" s="89" t="s">
        <v>5338</v>
      </c>
      <c r="AB245" s="89" t="s">
        <v>5339</v>
      </c>
      <c r="AC245" t="s">
        <v>4285</v>
      </c>
      <c r="AD245" s="89">
        <v>7.83</v>
      </c>
      <c r="AE245" s="132">
        <f>Kalkulator!$F$3</f>
        <v>45383</v>
      </c>
      <c r="AF245" s="133">
        <f>Kalkulator!$H$3</f>
        <v>45412</v>
      </c>
    </row>
    <row r="246" spans="1:32" s="89" customFormat="1">
      <c r="A246" s="89" t="s">
        <v>4344</v>
      </c>
      <c r="B246" s="89" t="s">
        <v>4</v>
      </c>
      <c r="C246" s="89" t="s">
        <v>3674</v>
      </c>
      <c r="D246" s="89" t="s">
        <v>44</v>
      </c>
      <c r="E246" s="89" t="s">
        <v>4345</v>
      </c>
      <c r="F246" s="90" t="s">
        <v>4346</v>
      </c>
      <c r="G246" s="158" t="s">
        <v>12</v>
      </c>
      <c r="H246" s="89" t="s">
        <v>23</v>
      </c>
      <c r="I246" s="89" t="s">
        <v>22</v>
      </c>
      <c r="J246" s="89">
        <v>700</v>
      </c>
      <c r="K246" s="89">
        <v>1</v>
      </c>
      <c r="L246" s="89" t="s">
        <v>3677</v>
      </c>
      <c r="M246" s="89" t="s">
        <v>21</v>
      </c>
      <c r="N246" s="89" t="s">
        <v>4345</v>
      </c>
      <c r="O246" s="89" t="s">
        <v>22</v>
      </c>
      <c r="P246" s="89" t="s">
        <v>22</v>
      </c>
      <c r="Q246" s="89" t="s">
        <v>22</v>
      </c>
      <c r="R246" s="89" t="s">
        <v>21</v>
      </c>
      <c r="S246" s="89">
        <v>17100</v>
      </c>
      <c r="T246" s="89" t="s">
        <v>4347</v>
      </c>
      <c r="U246" s="89" t="s">
        <v>3714</v>
      </c>
      <c r="V246" s="89" t="s">
        <v>25</v>
      </c>
      <c r="W246" s="89" t="s">
        <v>21</v>
      </c>
      <c r="X246" s="89" t="s">
        <v>23</v>
      </c>
      <c r="Y246" s="89" t="s">
        <v>4348</v>
      </c>
      <c r="Z246" s="89" t="s">
        <v>4349</v>
      </c>
      <c r="AA246" s="89" t="s">
        <v>5340</v>
      </c>
      <c r="AB246" s="89" t="s">
        <v>5341</v>
      </c>
      <c r="AC246" t="s">
        <v>4285</v>
      </c>
      <c r="AD246" s="89">
        <v>7.83</v>
      </c>
      <c r="AE246" s="132">
        <f>Kalkulator!$F$3</f>
        <v>45383</v>
      </c>
      <c r="AF246" s="133">
        <f>Kalkulator!$H$3</f>
        <v>45412</v>
      </c>
    </row>
    <row r="247" spans="1:32" s="89" customFormat="1">
      <c r="A247" s="89" t="s">
        <v>4350</v>
      </c>
      <c r="B247" s="89" t="s">
        <v>4</v>
      </c>
      <c r="C247" s="89" t="s">
        <v>3674</v>
      </c>
      <c r="D247" s="89" t="s">
        <v>233</v>
      </c>
      <c r="E247" s="89" t="s">
        <v>4351</v>
      </c>
      <c r="F247" s="90" t="s">
        <v>4352</v>
      </c>
      <c r="G247" s="158" t="s">
        <v>12</v>
      </c>
      <c r="H247" s="89" t="s">
        <v>23</v>
      </c>
      <c r="I247" s="89" t="s">
        <v>22</v>
      </c>
      <c r="J247" s="89">
        <v>700</v>
      </c>
      <c r="K247" s="89">
        <v>1</v>
      </c>
      <c r="L247" s="89" t="s">
        <v>3677</v>
      </c>
      <c r="M247" s="89" t="s">
        <v>21</v>
      </c>
      <c r="N247" s="89" t="s">
        <v>4351</v>
      </c>
      <c r="O247" s="89" t="s">
        <v>22</v>
      </c>
      <c r="P247" s="89" t="s">
        <v>22</v>
      </c>
      <c r="Q247" s="89" t="s">
        <v>22</v>
      </c>
      <c r="R247" s="89" t="s">
        <v>21</v>
      </c>
      <c r="S247" s="89">
        <v>68525</v>
      </c>
      <c r="T247" s="89" t="s">
        <v>4353</v>
      </c>
      <c r="U247" s="89" t="s">
        <v>3714</v>
      </c>
      <c r="V247" s="89" t="s">
        <v>25</v>
      </c>
      <c r="W247" s="89" t="s">
        <v>21</v>
      </c>
      <c r="X247" s="89" t="s">
        <v>23</v>
      </c>
      <c r="Y247" s="89" t="s">
        <v>4354</v>
      </c>
      <c r="Z247" s="89" t="s">
        <v>4355</v>
      </c>
      <c r="AA247" s="89" t="s">
        <v>5342</v>
      </c>
      <c r="AB247" s="89" t="s">
        <v>5343</v>
      </c>
      <c r="AC247" t="s">
        <v>4023</v>
      </c>
      <c r="AD247" s="89">
        <v>11.58</v>
      </c>
      <c r="AE247" s="132">
        <f>Kalkulator!$F$3</f>
        <v>45383</v>
      </c>
      <c r="AF247" s="133">
        <f>Kalkulator!$H$3</f>
        <v>45412</v>
      </c>
    </row>
    <row r="248" spans="1:32" s="89" customFormat="1">
      <c r="A248" s="89" t="s">
        <v>4356</v>
      </c>
      <c r="B248" s="89" t="s">
        <v>4</v>
      </c>
      <c r="C248" s="89" t="s">
        <v>3674</v>
      </c>
      <c r="D248" s="89" t="s">
        <v>233</v>
      </c>
      <c r="E248" s="89" t="s">
        <v>4351</v>
      </c>
      <c r="F248" s="90" t="s">
        <v>4357</v>
      </c>
      <c r="G248" s="158" t="s">
        <v>12</v>
      </c>
      <c r="H248" s="89" t="s">
        <v>23</v>
      </c>
      <c r="I248" s="89" t="s">
        <v>22</v>
      </c>
      <c r="J248" s="89">
        <v>700</v>
      </c>
      <c r="K248" s="89">
        <v>1</v>
      </c>
      <c r="L248" s="89" t="s">
        <v>3677</v>
      </c>
      <c r="M248" s="89" t="s">
        <v>21</v>
      </c>
      <c r="N248" s="89" t="s">
        <v>4351</v>
      </c>
      <c r="O248" s="89" t="s">
        <v>22</v>
      </c>
      <c r="P248" s="89" t="s">
        <v>22</v>
      </c>
      <c r="Q248" s="89" t="s">
        <v>22</v>
      </c>
      <c r="R248" s="89" t="s">
        <v>21</v>
      </c>
      <c r="S248" s="89">
        <v>68525</v>
      </c>
      <c r="T248" s="89" t="s">
        <v>4358</v>
      </c>
      <c r="U248" s="89" t="s">
        <v>3714</v>
      </c>
      <c r="V248" s="89" t="s">
        <v>25</v>
      </c>
      <c r="W248" s="89" t="s">
        <v>21</v>
      </c>
      <c r="X248" s="89" t="s">
        <v>23</v>
      </c>
      <c r="Y248" s="89" t="s">
        <v>4359</v>
      </c>
      <c r="Z248" s="89" t="s">
        <v>4360</v>
      </c>
      <c r="AA248" s="89" t="s">
        <v>5344</v>
      </c>
      <c r="AB248" s="89" t="s">
        <v>5345</v>
      </c>
      <c r="AC248" t="s">
        <v>4139</v>
      </c>
      <c r="AD248" s="89">
        <v>9.33</v>
      </c>
      <c r="AE248" s="132">
        <f>Kalkulator!$F$3</f>
        <v>45383</v>
      </c>
      <c r="AF248" s="133">
        <f>Kalkulator!$H$3</f>
        <v>45412</v>
      </c>
    </row>
    <row r="249" spans="1:32" s="89" customFormat="1">
      <c r="A249" s="89" t="s">
        <v>4361</v>
      </c>
      <c r="B249" s="89" t="s">
        <v>4</v>
      </c>
      <c r="C249" s="89" t="s">
        <v>3674</v>
      </c>
      <c r="D249" s="89" t="s">
        <v>44</v>
      </c>
      <c r="E249" s="89" t="s">
        <v>4362</v>
      </c>
      <c r="F249" s="90" t="s">
        <v>4363</v>
      </c>
      <c r="G249" s="158" t="s">
        <v>12</v>
      </c>
      <c r="H249" s="89" t="s">
        <v>23</v>
      </c>
      <c r="I249" s="89" t="s">
        <v>22</v>
      </c>
      <c r="J249" s="89">
        <v>700</v>
      </c>
      <c r="K249" s="89">
        <v>1</v>
      </c>
      <c r="L249" s="89" t="s">
        <v>3677</v>
      </c>
      <c r="M249" s="89" t="s">
        <v>21</v>
      </c>
      <c r="N249" s="89" t="s">
        <v>4362</v>
      </c>
      <c r="O249" s="89" t="s">
        <v>22</v>
      </c>
      <c r="P249" s="89" t="s">
        <v>22</v>
      </c>
      <c r="Q249" s="89" t="s">
        <v>22</v>
      </c>
      <c r="R249" s="89" t="s">
        <v>21</v>
      </c>
      <c r="S249" s="89">
        <v>30739</v>
      </c>
      <c r="T249" s="89" t="s">
        <v>3784</v>
      </c>
      <c r="U249" s="89" t="s">
        <v>3714</v>
      </c>
      <c r="V249" s="89" t="s">
        <v>25</v>
      </c>
      <c r="W249" s="89" t="s">
        <v>21</v>
      </c>
      <c r="X249" s="89" t="s">
        <v>23</v>
      </c>
      <c r="Y249" s="89" t="s">
        <v>4364</v>
      </c>
      <c r="Z249" s="89" t="s">
        <v>4365</v>
      </c>
      <c r="AA249" s="89" t="s">
        <v>5346</v>
      </c>
      <c r="AB249" s="89" t="s">
        <v>5347</v>
      </c>
      <c r="AC249" t="s">
        <v>4366</v>
      </c>
      <c r="AD249" s="89">
        <v>5.41</v>
      </c>
      <c r="AE249" s="132">
        <f>Kalkulator!$F$3</f>
        <v>45383</v>
      </c>
      <c r="AF249" s="133">
        <f>Kalkulator!$H$3</f>
        <v>45412</v>
      </c>
    </row>
    <row r="250" spans="1:32" s="89" customFormat="1">
      <c r="A250" s="89" t="s">
        <v>4367</v>
      </c>
      <c r="B250" s="89" t="s">
        <v>4</v>
      </c>
      <c r="C250" s="89" t="s">
        <v>3674</v>
      </c>
      <c r="D250" s="89" t="s">
        <v>77</v>
      </c>
      <c r="E250" s="89" t="s">
        <v>78</v>
      </c>
      <c r="F250" s="90" t="s">
        <v>4368</v>
      </c>
      <c r="G250" s="158" t="s">
        <v>12</v>
      </c>
      <c r="H250" s="89" t="s">
        <v>23</v>
      </c>
      <c r="I250" s="89" t="s">
        <v>22</v>
      </c>
      <c r="J250" s="89">
        <v>700</v>
      </c>
      <c r="K250" s="89">
        <v>1</v>
      </c>
      <c r="L250" s="89" t="s">
        <v>3677</v>
      </c>
      <c r="M250" s="89" t="s">
        <v>21</v>
      </c>
      <c r="N250" s="89" t="s">
        <v>78</v>
      </c>
      <c r="O250" s="89" t="s">
        <v>23</v>
      </c>
      <c r="P250" s="89" t="s">
        <v>23</v>
      </c>
      <c r="Q250" s="89" t="s">
        <v>23</v>
      </c>
      <c r="R250" s="89" t="s">
        <v>21</v>
      </c>
      <c r="S250" s="89">
        <v>405606</v>
      </c>
      <c r="T250" s="89" t="s">
        <v>4369</v>
      </c>
      <c r="U250" s="89" t="s">
        <v>3714</v>
      </c>
      <c r="V250" s="89" t="s">
        <v>25</v>
      </c>
      <c r="W250" s="89" t="s">
        <v>21</v>
      </c>
      <c r="X250" s="89" t="s">
        <v>23</v>
      </c>
      <c r="Y250" s="89" t="s">
        <v>4370</v>
      </c>
      <c r="Z250" s="89" t="s">
        <v>4371</v>
      </c>
      <c r="AA250" s="89" t="s">
        <v>5348</v>
      </c>
      <c r="AB250" s="89" t="s">
        <v>5349</v>
      </c>
      <c r="AC250" t="s">
        <v>4372</v>
      </c>
      <c r="AD250" s="89">
        <v>8.5</v>
      </c>
      <c r="AE250" s="132">
        <f>Kalkulator!$F$3</f>
        <v>45383</v>
      </c>
      <c r="AF250" s="133">
        <f>Kalkulator!$H$3</f>
        <v>45412</v>
      </c>
    </row>
    <row r="251" spans="1:32" s="89" customFormat="1">
      <c r="A251" s="89" t="s">
        <v>4373</v>
      </c>
      <c r="B251" s="89" t="s">
        <v>4</v>
      </c>
      <c r="C251" s="89" t="s">
        <v>3674</v>
      </c>
      <c r="D251" s="89" t="s">
        <v>77</v>
      </c>
      <c r="E251" s="89" t="s">
        <v>78</v>
      </c>
      <c r="F251" s="90" t="s">
        <v>4374</v>
      </c>
      <c r="G251" s="158" t="s">
        <v>12</v>
      </c>
      <c r="H251" s="89" t="s">
        <v>23</v>
      </c>
      <c r="I251" s="89" t="s">
        <v>22</v>
      </c>
      <c r="J251" s="89">
        <v>700</v>
      </c>
      <c r="K251" s="89">
        <v>1</v>
      </c>
      <c r="L251" s="89" t="s">
        <v>3677</v>
      </c>
      <c r="M251" s="89" t="s">
        <v>21</v>
      </c>
      <c r="N251" s="89" t="s">
        <v>78</v>
      </c>
      <c r="O251" s="89" t="s">
        <v>23</v>
      </c>
      <c r="P251" s="89" t="s">
        <v>23</v>
      </c>
      <c r="Q251" s="89" t="s">
        <v>23</v>
      </c>
      <c r="R251" s="89" t="s">
        <v>21</v>
      </c>
      <c r="S251" s="89">
        <v>405606</v>
      </c>
      <c r="T251" s="89" t="s">
        <v>4369</v>
      </c>
      <c r="U251" s="89" t="s">
        <v>3714</v>
      </c>
      <c r="V251" s="89" t="s">
        <v>25</v>
      </c>
      <c r="W251" s="89" t="s">
        <v>21</v>
      </c>
      <c r="X251" s="89" t="s">
        <v>23</v>
      </c>
      <c r="Y251" s="89" t="s">
        <v>4375</v>
      </c>
      <c r="Z251" s="89" t="s">
        <v>4376</v>
      </c>
      <c r="AA251" s="89" t="s">
        <v>5350</v>
      </c>
      <c r="AB251" s="89" t="s">
        <v>5351</v>
      </c>
      <c r="AC251" t="s">
        <v>3885</v>
      </c>
      <c r="AD251" s="89">
        <v>8.33</v>
      </c>
      <c r="AE251" s="132">
        <f>Kalkulator!$F$3</f>
        <v>45383</v>
      </c>
      <c r="AF251" s="133">
        <f>Kalkulator!$H$3</f>
        <v>45412</v>
      </c>
    </row>
    <row r="252" spans="1:32" s="89" customFormat="1">
      <c r="A252" s="89" t="s">
        <v>4377</v>
      </c>
      <c r="B252" s="89" t="s">
        <v>4</v>
      </c>
      <c r="C252" s="89" t="s">
        <v>3674</v>
      </c>
      <c r="D252" s="89" t="s">
        <v>77</v>
      </c>
      <c r="E252" s="89" t="s">
        <v>78</v>
      </c>
      <c r="F252" s="90" t="s">
        <v>4378</v>
      </c>
      <c r="G252" s="158" t="s">
        <v>12</v>
      </c>
      <c r="H252" s="89" t="s">
        <v>23</v>
      </c>
      <c r="I252" s="89" t="s">
        <v>22</v>
      </c>
      <c r="J252" s="89">
        <v>700</v>
      </c>
      <c r="K252" s="89">
        <v>1</v>
      </c>
      <c r="L252" s="89" t="s">
        <v>3677</v>
      </c>
      <c r="M252" s="89" t="s">
        <v>21</v>
      </c>
      <c r="N252" s="89" t="s">
        <v>78</v>
      </c>
      <c r="O252" s="89" t="s">
        <v>23</v>
      </c>
      <c r="P252" s="89" t="s">
        <v>23</v>
      </c>
      <c r="Q252" s="89" t="s">
        <v>23</v>
      </c>
      <c r="R252" s="89" t="s">
        <v>21</v>
      </c>
      <c r="S252" s="89">
        <v>405606</v>
      </c>
      <c r="T252" s="89" t="s">
        <v>4379</v>
      </c>
      <c r="U252" s="89" t="s">
        <v>3714</v>
      </c>
      <c r="V252" s="89" t="s">
        <v>25</v>
      </c>
      <c r="W252" s="89" t="s">
        <v>21</v>
      </c>
      <c r="X252" s="89" t="s">
        <v>23</v>
      </c>
      <c r="Y252" s="89" t="s">
        <v>4380</v>
      </c>
      <c r="Z252" s="89" t="s">
        <v>4381</v>
      </c>
      <c r="AA252" s="89" t="s">
        <v>5352</v>
      </c>
      <c r="AB252" s="89" t="s">
        <v>5353</v>
      </c>
      <c r="AC252" t="s">
        <v>4382</v>
      </c>
      <c r="AD252" s="89">
        <v>10.16</v>
      </c>
      <c r="AE252" s="132">
        <f>Kalkulator!$F$3</f>
        <v>45383</v>
      </c>
      <c r="AF252" s="133">
        <f>Kalkulator!$H$3</f>
        <v>45412</v>
      </c>
    </row>
    <row r="253" spans="1:32" s="89" customFormat="1">
      <c r="A253" s="89" t="s">
        <v>4383</v>
      </c>
      <c r="B253" s="89" t="s">
        <v>4</v>
      </c>
      <c r="C253" s="89" t="s">
        <v>3674</v>
      </c>
      <c r="D253" s="89" t="s">
        <v>77</v>
      </c>
      <c r="E253" s="89" t="s">
        <v>78</v>
      </c>
      <c r="F253" s="90" t="s">
        <v>4384</v>
      </c>
      <c r="G253" s="158" t="s">
        <v>12</v>
      </c>
      <c r="H253" s="89" t="s">
        <v>23</v>
      </c>
      <c r="I253" s="89" t="s">
        <v>22</v>
      </c>
      <c r="J253" s="89">
        <v>700</v>
      </c>
      <c r="K253" s="89">
        <v>1</v>
      </c>
      <c r="L253" s="89" t="s">
        <v>3677</v>
      </c>
      <c r="M253" s="89" t="s">
        <v>21</v>
      </c>
      <c r="N253" s="89" t="s">
        <v>78</v>
      </c>
      <c r="O253" s="89" t="s">
        <v>23</v>
      </c>
      <c r="P253" s="89" t="s">
        <v>23</v>
      </c>
      <c r="Q253" s="89" t="s">
        <v>23</v>
      </c>
      <c r="R253" s="89" t="s">
        <v>21</v>
      </c>
      <c r="S253" s="89">
        <v>405606</v>
      </c>
      <c r="T253" s="89" t="s">
        <v>4369</v>
      </c>
      <c r="U253" s="89" t="s">
        <v>3714</v>
      </c>
      <c r="V253" s="89" t="s">
        <v>25</v>
      </c>
      <c r="W253" s="89" t="s">
        <v>21</v>
      </c>
      <c r="X253" s="89" t="s">
        <v>23</v>
      </c>
      <c r="Y253" s="89" t="s">
        <v>4385</v>
      </c>
      <c r="Z253" s="89" t="s">
        <v>4386</v>
      </c>
      <c r="AA253" s="89" t="s">
        <v>5354</v>
      </c>
      <c r="AB253" s="89" t="s">
        <v>5355</v>
      </c>
      <c r="AC253" t="s">
        <v>4387</v>
      </c>
      <c r="AD253" s="89">
        <v>11</v>
      </c>
      <c r="AE253" s="132">
        <f>Kalkulator!$F$3</f>
        <v>45383</v>
      </c>
      <c r="AF253" s="133">
        <f>Kalkulator!$H$3</f>
        <v>45412</v>
      </c>
    </row>
    <row r="254" spans="1:32" s="89" customFormat="1">
      <c r="A254" s="89" t="s">
        <v>4388</v>
      </c>
      <c r="B254" s="89" t="s">
        <v>4</v>
      </c>
      <c r="C254" s="89" t="s">
        <v>3674</v>
      </c>
      <c r="D254" s="89" t="s">
        <v>77</v>
      </c>
      <c r="E254" s="89" t="s">
        <v>78</v>
      </c>
      <c r="F254" s="90" t="s">
        <v>4389</v>
      </c>
      <c r="G254" s="158" t="s">
        <v>12</v>
      </c>
      <c r="H254" s="89" t="s">
        <v>23</v>
      </c>
      <c r="I254" s="89" t="s">
        <v>22</v>
      </c>
      <c r="J254" s="89">
        <v>700</v>
      </c>
      <c r="K254" s="89">
        <v>1</v>
      </c>
      <c r="L254" s="89" t="s">
        <v>3677</v>
      </c>
      <c r="M254" s="89" t="s">
        <v>21</v>
      </c>
      <c r="N254" s="89" t="s">
        <v>78</v>
      </c>
      <c r="O254" s="89" t="s">
        <v>23</v>
      </c>
      <c r="P254" s="89" t="s">
        <v>23</v>
      </c>
      <c r="Q254" s="89" t="s">
        <v>23</v>
      </c>
      <c r="R254" s="89" t="s">
        <v>21</v>
      </c>
      <c r="S254" s="89">
        <v>405606</v>
      </c>
      <c r="T254" s="89" t="s">
        <v>4390</v>
      </c>
      <c r="U254" s="89" t="s">
        <v>3714</v>
      </c>
      <c r="V254" s="89" t="s">
        <v>25</v>
      </c>
      <c r="W254" s="89" t="s">
        <v>21</v>
      </c>
      <c r="X254" s="89" t="s">
        <v>23</v>
      </c>
      <c r="Y254" s="89" t="s">
        <v>4391</v>
      </c>
      <c r="Z254" s="89" t="s">
        <v>4392</v>
      </c>
      <c r="AA254" s="89" t="s">
        <v>5356</v>
      </c>
      <c r="AB254" s="89" t="s">
        <v>5357</v>
      </c>
      <c r="AC254" t="s">
        <v>4039</v>
      </c>
      <c r="AD254" s="89">
        <v>9.33</v>
      </c>
      <c r="AE254" s="132">
        <f>Kalkulator!$F$3</f>
        <v>45383</v>
      </c>
      <c r="AF254" s="133">
        <f>Kalkulator!$H$3</f>
        <v>45412</v>
      </c>
    </row>
    <row r="255" spans="1:32" s="89" customFormat="1">
      <c r="A255" s="89" t="s">
        <v>4393</v>
      </c>
      <c r="B255" s="89" t="s">
        <v>4</v>
      </c>
      <c r="C255" s="89" t="s">
        <v>3674</v>
      </c>
      <c r="D255" s="89" t="s">
        <v>77</v>
      </c>
      <c r="E255" s="89" t="s">
        <v>78</v>
      </c>
      <c r="F255" s="90" t="s">
        <v>4394</v>
      </c>
      <c r="G255" s="158" t="s">
        <v>12</v>
      </c>
      <c r="H255" s="89" t="s">
        <v>23</v>
      </c>
      <c r="I255" s="89" t="s">
        <v>22</v>
      </c>
      <c r="J255" s="89">
        <v>700</v>
      </c>
      <c r="K255" s="89">
        <v>1</v>
      </c>
      <c r="L255" s="89" t="s">
        <v>3677</v>
      </c>
      <c r="M255" s="89" t="s">
        <v>21</v>
      </c>
      <c r="N255" s="89" t="s">
        <v>78</v>
      </c>
      <c r="O255" s="89" t="s">
        <v>23</v>
      </c>
      <c r="P255" s="89" t="s">
        <v>23</v>
      </c>
      <c r="Q255" s="89" t="s">
        <v>23</v>
      </c>
      <c r="R255" s="89" t="s">
        <v>21</v>
      </c>
      <c r="S255" s="89">
        <v>405606</v>
      </c>
      <c r="T255" s="89" t="s">
        <v>4395</v>
      </c>
      <c r="U255" s="89" t="s">
        <v>3714</v>
      </c>
      <c r="V255" s="89" t="s">
        <v>25</v>
      </c>
      <c r="W255" s="89" t="s">
        <v>21</v>
      </c>
      <c r="X255" s="89" t="s">
        <v>23</v>
      </c>
      <c r="Y255" s="89" t="s">
        <v>4396</v>
      </c>
      <c r="Z255" s="89" t="s">
        <v>4397</v>
      </c>
      <c r="AA255" s="89" t="s">
        <v>5358</v>
      </c>
      <c r="AB255" s="89" t="s">
        <v>5359</v>
      </c>
      <c r="AC255" t="s">
        <v>4398</v>
      </c>
      <c r="AD255" s="89">
        <v>9.33</v>
      </c>
      <c r="AE255" s="132">
        <f>Kalkulator!$F$3</f>
        <v>45383</v>
      </c>
      <c r="AF255" s="133">
        <f>Kalkulator!$H$3</f>
        <v>45412</v>
      </c>
    </row>
    <row r="256" spans="1:32" s="89" customFormat="1">
      <c r="A256" s="89" t="s">
        <v>4399</v>
      </c>
      <c r="B256" s="89" t="s">
        <v>4</v>
      </c>
      <c r="C256" s="89" t="s">
        <v>3674</v>
      </c>
      <c r="D256" s="89" t="s">
        <v>77</v>
      </c>
      <c r="E256" s="89" t="s">
        <v>78</v>
      </c>
      <c r="F256" s="90" t="s">
        <v>4400</v>
      </c>
      <c r="G256" s="158" t="s">
        <v>12</v>
      </c>
      <c r="H256" s="89" t="s">
        <v>23</v>
      </c>
      <c r="I256" s="89" t="s">
        <v>22</v>
      </c>
      <c r="J256" s="89">
        <v>700</v>
      </c>
      <c r="K256" s="89">
        <v>1</v>
      </c>
      <c r="L256" s="89" t="s">
        <v>3677</v>
      </c>
      <c r="M256" s="89" t="s">
        <v>21</v>
      </c>
      <c r="N256" s="89" t="s">
        <v>78</v>
      </c>
      <c r="O256" s="89" t="s">
        <v>23</v>
      </c>
      <c r="P256" s="89" t="s">
        <v>23</v>
      </c>
      <c r="Q256" s="89" t="s">
        <v>23</v>
      </c>
      <c r="R256" s="89" t="s">
        <v>21</v>
      </c>
      <c r="S256" s="89">
        <v>405606</v>
      </c>
      <c r="T256" s="89" t="s">
        <v>4369</v>
      </c>
      <c r="U256" s="89" t="s">
        <v>3714</v>
      </c>
      <c r="V256" s="89" t="s">
        <v>25</v>
      </c>
      <c r="W256" s="89" t="s">
        <v>21</v>
      </c>
      <c r="X256" s="89" t="s">
        <v>23</v>
      </c>
      <c r="Y256" s="89" t="s">
        <v>4401</v>
      </c>
      <c r="Z256" s="89" t="s">
        <v>4402</v>
      </c>
      <c r="AA256" s="89" t="s">
        <v>5360</v>
      </c>
      <c r="AB256" s="89" t="s">
        <v>5361</v>
      </c>
      <c r="AC256" t="s">
        <v>4403</v>
      </c>
      <c r="AD256" s="89">
        <v>24</v>
      </c>
      <c r="AE256" s="132">
        <f>Kalkulator!$F$3</f>
        <v>45383</v>
      </c>
      <c r="AF256" s="133">
        <f>Kalkulator!$H$3</f>
        <v>45412</v>
      </c>
    </row>
    <row r="257" spans="1:32" s="89" customFormat="1">
      <c r="A257" s="89" t="s">
        <v>4404</v>
      </c>
      <c r="B257" s="89" t="s">
        <v>4</v>
      </c>
      <c r="C257" s="89" t="s">
        <v>3674</v>
      </c>
      <c r="D257" s="89" t="s">
        <v>77</v>
      </c>
      <c r="E257" s="89" t="s">
        <v>78</v>
      </c>
      <c r="F257" s="90" t="s">
        <v>4405</v>
      </c>
      <c r="G257" s="158" t="s">
        <v>12</v>
      </c>
      <c r="H257" s="89" t="s">
        <v>23</v>
      </c>
      <c r="I257" s="89" t="s">
        <v>22</v>
      </c>
      <c r="J257" s="89">
        <v>700</v>
      </c>
      <c r="K257" s="89">
        <v>1</v>
      </c>
      <c r="L257" s="89" t="s">
        <v>3677</v>
      </c>
      <c r="M257" s="89" t="s">
        <v>21</v>
      </c>
      <c r="N257" s="89" t="s">
        <v>78</v>
      </c>
      <c r="O257" s="89" t="s">
        <v>23</v>
      </c>
      <c r="P257" s="89" t="s">
        <v>23</v>
      </c>
      <c r="Q257" s="89" t="s">
        <v>23</v>
      </c>
      <c r="R257" s="89" t="s">
        <v>21</v>
      </c>
      <c r="S257" s="89">
        <v>405606</v>
      </c>
      <c r="T257" s="89" t="s">
        <v>4406</v>
      </c>
      <c r="U257" s="89" t="s">
        <v>3714</v>
      </c>
      <c r="V257" s="89" t="s">
        <v>25</v>
      </c>
      <c r="W257" s="89" t="s">
        <v>21</v>
      </c>
      <c r="X257" s="89" t="s">
        <v>23</v>
      </c>
      <c r="Y257" s="89" t="s">
        <v>4407</v>
      </c>
      <c r="Z257" s="89" t="s">
        <v>4408</v>
      </c>
      <c r="AA257" s="89" t="s">
        <v>5362</v>
      </c>
      <c r="AB257" s="89" t="s">
        <v>5363</v>
      </c>
      <c r="AC257" t="s">
        <v>3885</v>
      </c>
      <c r="AD257" s="89">
        <v>8.33</v>
      </c>
      <c r="AE257" s="132">
        <f>Kalkulator!$F$3</f>
        <v>45383</v>
      </c>
      <c r="AF257" s="133">
        <f>Kalkulator!$H$3</f>
        <v>45412</v>
      </c>
    </row>
    <row r="258" spans="1:32" s="89" customFormat="1">
      <c r="A258" s="89" t="s">
        <v>4409</v>
      </c>
      <c r="B258" s="89" t="s">
        <v>4</v>
      </c>
      <c r="C258" s="89" t="s">
        <v>3674</v>
      </c>
      <c r="D258" s="89" t="s">
        <v>77</v>
      </c>
      <c r="E258" s="89" t="s">
        <v>78</v>
      </c>
      <c r="F258" s="90" t="s">
        <v>4410</v>
      </c>
      <c r="G258" s="158" t="s">
        <v>12</v>
      </c>
      <c r="H258" s="89" t="s">
        <v>23</v>
      </c>
      <c r="I258" s="89" t="s">
        <v>22</v>
      </c>
      <c r="J258" s="89">
        <v>700</v>
      </c>
      <c r="K258" s="89">
        <v>1</v>
      </c>
      <c r="L258" s="89" t="s">
        <v>3677</v>
      </c>
      <c r="M258" s="89" t="s">
        <v>21</v>
      </c>
      <c r="N258" s="89" t="s">
        <v>78</v>
      </c>
      <c r="O258" s="89" t="s">
        <v>23</v>
      </c>
      <c r="P258" s="89" t="s">
        <v>23</v>
      </c>
      <c r="Q258" s="89" t="s">
        <v>23</v>
      </c>
      <c r="R258" s="89" t="s">
        <v>21</v>
      </c>
      <c r="S258" s="89">
        <v>405606</v>
      </c>
      <c r="T258" s="89" t="s">
        <v>4411</v>
      </c>
      <c r="U258" s="89" t="s">
        <v>3714</v>
      </c>
      <c r="V258" s="89" t="s">
        <v>25</v>
      </c>
      <c r="W258" s="89" t="s">
        <v>21</v>
      </c>
      <c r="X258" s="89" t="s">
        <v>23</v>
      </c>
      <c r="Y258" s="89" t="s">
        <v>4412</v>
      </c>
      <c r="Z258" s="89" t="s">
        <v>4413</v>
      </c>
      <c r="AA258" s="89" t="s">
        <v>5364</v>
      </c>
      <c r="AB258" s="89" t="s">
        <v>5365</v>
      </c>
      <c r="AC258" t="s">
        <v>4382</v>
      </c>
      <c r="AD258" s="89">
        <v>10.16</v>
      </c>
      <c r="AE258" s="132">
        <f>Kalkulator!$F$3</f>
        <v>45383</v>
      </c>
      <c r="AF258" s="133">
        <f>Kalkulator!$H$3</f>
        <v>45412</v>
      </c>
    </row>
    <row r="259" spans="1:32" s="89" customFormat="1">
      <c r="A259" s="89" t="s">
        <v>4414</v>
      </c>
      <c r="B259" s="89" t="s">
        <v>4</v>
      </c>
      <c r="C259" s="89" t="s">
        <v>3674</v>
      </c>
      <c r="D259" s="89" t="s">
        <v>77</v>
      </c>
      <c r="E259" s="89" t="s">
        <v>78</v>
      </c>
      <c r="F259" s="90" t="s">
        <v>4415</v>
      </c>
      <c r="G259" s="158" t="s">
        <v>12</v>
      </c>
      <c r="H259" s="89" t="s">
        <v>23</v>
      </c>
      <c r="I259" s="89" t="s">
        <v>22</v>
      </c>
      <c r="J259" s="89">
        <v>700</v>
      </c>
      <c r="K259" s="89">
        <v>1</v>
      </c>
      <c r="L259" s="89" t="s">
        <v>3677</v>
      </c>
      <c r="M259" s="89" t="s">
        <v>21</v>
      </c>
      <c r="N259" s="89" t="s">
        <v>78</v>
      </c>
      <c r="O259" s="89" t="s">
        <v>23</v>
      </c>
      <c r="P259" s="89" t="s">
        <v>23</v>
      </c>
      <c r="Q259" s="89" t="s">
        <v>23</v>
      </c>
      <c r="R259" s="89" t="s">
        <v>21</v>
      </c>
      <c r="S259" s="89">
        <v>405606</v>
      </c>
      <c r="T259" s="89" t="s">
        <v>4416</v>
      </c>
      <c r="U259" s="89" t="s">
        <v>3714</v>
      </c>
      <c r="V259" s="89" t="s">
        <v>25</v>
      </c>
      <c r="W259" s="89" t="s">
        <v>21</v>
      </c>
      <c r="X259" s="89" t="s">
        <v>23</v>
      </c>
      <c r="Y259" s="89" t="s">
        <v>4417</v>
      </c>
      <c r="Z259" s="89" t="s">
        <v>4418</v>
      </c>
      <c r="AA259" s="89" t="s">
        <v>5366</v>
      </c>
      <c r="AB259" s="89" t="s">
        <v>5367</v>
      </c>
      <c r="AC259" t="s">
        <v>3885</v>
      </c>
      <c r="AD259" s="89">
        <v>8.33</v>
      </c>
      <c r="AE259" s="132">
        <f>Kalkulator!$F$3</f>
        <v>45383</v>
      </c>
      <c r="AF259" s="133">
        <f>Kalkulator!$H$3</f>
        <v>45412</v>
      </c>
    </row>
    <row r="260" spans="1:32" s="89" customFormat="1">
      <c r="A260" s="89" t="s">
        <v>4419</v>
      </c>
      <c r="B260" s="89" t="s">
        <v>4</v>
      </c>
      <c r="C260" s="89" t="s">
        <v>3674</v>
      </c>
      <c r="D260" s="89" t="s">
        <v>77</v>
      </c>
      <c r="E260" s="89" t="s">
        <v>78</v>
      </c>
      <c r="F260" s="90" t="s">
        <v>4420</v>
      </c>
      <c r="G260" s="158" t="s">
        <v>12</v>
      </c>
      <c r="H260" s="89" t="s">
        <v>23</v>
      </c>
      <c r="I260" s="89" t="s">
        <v>22</v>
      </c>
      <c r="J260" s="89">
        <v>700</v>
      </c>
      <c r="K260" s="89">
        <v>1</v>
      </c>
      <c r="L260" s="89" t="s">
        <v>3677</v>
      </c>
      <c r="M260" s="89" t="s">
        <v>21</v>
      </c>
      <c r="N260" s="89" t="s">
        <v>78</v>
      </c>
      <c r="O260" s="89" t="s">
        <v>23</v>
      </c>
      <c r="P260" s="89" t="s">
        <v>23</v>
      </c>
      <c r="Q260" s="89" t="s">
        <v>23</v>
      </c>
      <c r="R260" s="89" t="s">
        <v>21</v>
      </c>
      <c r="S260" s="89">
        <v>405606</v>
      </c>
      <c r="T260" s="89" t="s">
        <v>4421</v>
      </c>
      <c r="U260" s="89" t="s">
        <v>3714</v>
      </c>
      <c r="V260" s="89" t="s">
        <v>25</v>
      </c>
      <c r="W260" s="89" t="s">
        <v>21</v>
      </c>
      <c r="X260" s="89" t="s">
        <v>23</v>
      </c>
      <c r="Y260" s="89" t="s">
        <v>4422</v>
      </c>
      <c r="Z260" s="89" t="s">
        <v>4423</v>
      </c>
      <c r="AA260" s="89" t="s">
        <v>5368</v>
      </c>
      <c r="AB260" s="89" t="s">
        <v>5369</v>
      </c>
      <c r="AC260" t="s">
        <v>4251</v>
      </c>
      <c r="AD260" s="89">
        <v>11</v>
      </c>
      <c r="AE260" s="132">
        <f>Kalkulator!$F$3</f>
        <v>45383</v>
      </c>
      <c r="AF260" s="133">
        <f>Kalkulator!$H$3</f>
        <v>45412</v>
      </c>
    </row>
    <row r="261" spans="1:32" s="89" customFormat="1">
      <c r="A261" s="89" t="s">
        <v>4424</v>
      </c>
      <c r="B261" s="89" t="s">
        <v>4</v>
      </c>
      <c r="C261" s="89" t="s">
        <v>3674</v>
      </c>
      <c r="D261" s="89" t="s">
        <v>77</v>
      </c>
      <c r="E261" s="89" t="s">
        <v>78</v>
      </c>
      <c r="F261" s="90" t="s">
        <v>4425</v>
      </c>
      <c r="G261" s="158" t="s">
        <v>12</v>
      </c>
      <c r="H261" s="89" t="s">
        <v>23</v>
      </c>
      <c r="I261" s="89" t="s">
        <v>22</v>
      </c>
      <c r="J261" s="89">
        <v>700</v>
      </c>
      <c r="K261" s="89">
        <v>1</v>
      </c>
      <c r="L261" s="89" t="s">
        <v>3677</v>
      </c>
      <c r="M261" s="89" t="s">
        <v>21</v>
      </c>
      <c r="N261" s="89" t="s">
        <v>78</v>
      </c>
      <c r="O261" s="89" t="s">
        <v>23</v>
      </c>
      <c r="P261" s="89" t="s">
        <v>23</v>
      </c>
      <c r="Q261" s="89" t="s">
        <v>23</v>
      </c>
      <c r="R261" s="89" t="s">
        <v>21</v>
      </c>
      <c r="S261" s="89">
        <v>405606</v>
      </c>
      <c r="T261" s="89" t="s">
        <v>4426</v>
      </c>
      <c r="U261" s="89" t="s">
        <v>3714</v>
      </c>
      <c r="V261" s="89" t="s">
        <v>25</v>
      </c>
      <c r="W261" s="89" t="s">
        <v>21</v>
      </c>
      <c r="X261" s="89" t="s">
        <v>23</v>
      </c>
      <c r="Y261" s="89" t="s">
        <v>4427</v>
      </c>
      <c r="Z261" s="89" t="s">
        <v>4428</v>
      </c>
      <c r="AA261" s="89" t="s">
        <v>5370</v>
      </c>
      <c r="AB261" s="89" t="s">
        <v>5371</v>
      </c>
      <c r="AC261" t="s">
        <v>4429</v>
      </c>
      <c r="AD261" s="89">
        <v>5</v>
      </c>
      <c r="AE261" s="132">
        <f>Kalkulator!$F$3</f>
        <v>45383</v>
      </c>
      <c r="AF261" s="133">
        <f>Kalkulator!$H$3</f>
        <v>45412</v>
      </c>
    </row>
    <row r="262" spans="1:32" s="89" customFormat="1">
      <c r="A262" s="89" t="s">
        <v>4430</v>
      </c>
      <c r="B262" s="89" t="s">
        <v>4</v>
      </c>
      <c r="C262" s="89" t="s">
        <v>3674</v>
      </c>
      <c r="D262" s="89" t="s">
        <v>77</v>
      </c>
      <c r="E262" s="89" t="s">
        <v>78</v>
      </c>
      <c r="F262" s="90" t="s">
        <v>4431</v>
      </c>
      <c r="G262" s="158" t="s">
        <v>12</v>
      </c>
      <c r="H262" s="89" t="s">
        <v>23</v>
      </c>
      <c r="I262" s="89" t="s">
        <v>22</v>
      </c>
      <c r="J262" s="89">
        <v>700</v>
      </c>
      <c r="K262" s="89">
        <v>1</v>
      </c>
      <c r="L262" s="89" t="s">
        <v>3677</v>
      </c>
      <c r="M262" s="89" t="s">
        <v>21</v>
      </c>
      <c r="N262" s="89" t="s">
        <v>78</v>
      </c>
      <c r="O262" s="89" t="s">
        <v>23</v>
      </c>
      <c r="P262" s="89" t="s">
        <v>23</v>
      </c>
      <c r="Q262" s="89" t="s">
        <v>23</v>
      </c>
      <c r="R262" s="89" t="s">
        <v>21</v>
      </c>
      <c r="S262" s="89">
        <v>405606</v>
      </c>
      <c r="T262" s="89" t="s">
        <v>4379</v>
      </c>
      <c r="U262" s="89" t="s">
        <v>3714</v>
      </c>
      <c r="V262" s="89" t="s">
        <v>25</v>
      </c>
      <c r="W262" s="89" t="s">
        <v>21</v>
      </c>
      <c r="X262" s="89" t="s">
        <v>23</v>
      </c>
      <c r="Y262" s="89" t="s">
        <v>4432</v>
      </c>
      <c r="Z262" s="89" t="s">
        <v>4433</v>
      </c>
      <c r="AA262" s="89" t="s">
        <v>5372</v>
      </c>
      <c r="AB262" s="89" t="s">
        <v>5373</v>
      </c>
      <c r="AC262" t="s">
        <v>4434</v>
      </c>
      <c r="AD262" s="89">
        <v>8.33</v>
      </c>
      <c r="AE262" s="132">
        <f>Kalkulator!$F$3</f>
        <v>45383</v>
      </c>
      <c r="AF262" s="133">
        <f>Kalkulator!$H$3</f>
        <v>45412</v>
      </c>
    </row>
    <row r="263" spans="1:32" s="89" customFormat="1">
      <c r="A263" s="89" t="s">
        <v>4435</v>
      </c>
      <c r="B263" s="89" t="s">
        <v>4</v>
      </c>
      <c r="C263" s="89" t="s">
        <v>3674</v>
      </c>
      <c r="D263" s="89" t="s">
        <v>77</v>
      </c>
      <c r="E263" s="89" t="s">
        <v>78</v>
      </c>
      <c r="F263" s="90" t="s">
        <v>4436</v>
      </c>
      <c r="G263" s="158" t="s">
        <v>12</v>
      </c>
      <c r="H263" s="89" t="s">
        <v>23</v>
      </c>
      <c r="I263" s="89" t="s">
        <v>22</v>
      </c>
      <c r="J263" s="89">
        <v>700</v>
      </c>
      <c r="K263" s="89">
        <v>1</v>
      </c>
      <c r="L263" s="89" t="s">
        <v>3677</v>
      </c>
      <c r="M263" s="89" t="s">
        <v>21</v>
      </c>
      <c r="N263" s="89" t="s">
        <v>78</v>
      </c>
      <c r="O263" s="89" t="s">
        <v>23</v>
      </c>
      <c r="P263" s="89" t="s">
        <v>23</v>
      </c>
      <c r="Q263" s="89" t="s">
        <v>23</v>
      </c>
      <c r="R263" s="89" t="s">
        <v>21</v>
      </c>
      <c r="S263" s="89">
        <v>405606</v>
      </c>
      <c r="T263" s="89" t="s">
        <v>4369</v>
      </c>
      <c r="U263" s="89" t="s">
        <v>3714</v>
      </c>
      <c r="V263" s="89" t="s">
        <v>25</v>
      </c>
      <c r="W263" s="89" t="s">
        <v>21</v>
      </c>
      <c r="X263" s="89" t="s">
        <v>23</v>
      </c>
      <c r="Y263" s="89" t="s">
        <v>4437</v>
      </c>
      <c r="Z263" s="89" t="s">
        <v>4438</v>
      </c>
      <c r="AA263" s="89" t="s">
        <v>5374</v>
      </c>
      <c r="AB263" s="89" t="s">
        <v>5375</v>
      </c>
      <c r="AC263" t="s">
        <v>4439</v>
      </c>
      <c r="AD263" s="89">
        <v>9.33</v>
      </c>
      <c r="AE263" s="132">
        <f>Kalkulator!$F$3</f>
        <v>45383</v>
      </c>
      <c r="AF263" s="133">
        <f>Kalkulator!$H$3</f>
        <v>45412</v>
      </c>
    </row>
    <row r="264" spans="1:32" s="89" customFormat="1">
      <c r="A264" s="89" t="s">
        <v>4440</v>
      </c>
      <c r="B264" s="89" t="s">
        <v>4</v>
      </c>
      <c r="C264" s="89" t="s">
        <v>3674</v>
      </c>
      <c r="D264" s="89" t="s">
        <v>77</v>
      </c>
      <c r="E264" s="89" t="s">
        <v>78</v>
      </c>
      <c r="F264" s="90" t="s">
        <v>4441</v>
      </c>
      <c r="G264" s="158" t="s">
        <v>12</v>
      </c>
      <c r="H264" s="89" t="s">
        <v>23</v>
      </c>
      <c r="I264" s="89" t="s">
        <v>22</v>
      </c>
      <c r="J264" s="89">
        <v>700</v>
      </c>
      <c r="K264" s="89">
        <v>1</v>
      </c>
      <c r="L264" s="89" t="s">
        <v>3677</v>
      </c>
      <c r="M264" s="89" t="s">
        <v>21</v>
      </c>
      <c r="N264" s="89" t="s">
        <v>78</v>
      </c>
      <c r="O264" s="89" t="s">
        <v>23</v>
      </c>
      <c r="P264" s="89" t="s">
        <v>23</v>
      </c>
      <c r="Q264" s="89" t="s">
        <v>23</v>
      </c>
      <c r="R264" s="89" t="s">
        <v>21</v>
      </c>
      <c r="S264" s="89">
        <v>405606</v>
      </c>
      <c r="T264" s="89" t="s">
        <v>4442</v>
      </c>
      <c r="U264" s="89" t="s">
        <v>3714</v>
      </c>
      <c r="V264" s="89" t="s">
        <v>25</v>
      </c>
      <c r="W264" s="89" t="s">
        <v>21</v>
      </c>
      <c r="X264" s="89" t="s">
        <v>23</v>
      </c>
      <c r="Y264" s="89" t="s">
        <v>4443</v>
      </c>
      <c r="Z264" s="89" t="s">
        <v>4444</v>
      </c>
      <c r="AA264" s="89" t="s">
        <v>5376</v>
      </c>
      <c r="AB264" s="89" t="s">
        <v>5377</v>
      </c>
      <c r="AC264" t="s">
        <v>4445</v>
      </c>
      <c r="AD264" s="89">
        <v>6.66</v>
      </c>
      <c r="AE264" s="132">
        <f>Kalkulator!$F$3</f>
        <v>45383</v>
      </c>
      <c r="AF264" s="133">
        <f>Kalkulator!$H$3</f>
        <v>45412</v>
      </c>
    </row>
    <row r="265" spans="1:32" s="89" customFormat="1">
      <c r="A265" s="89" t="s">
        <v>4446</v>
      </c>
      <c r="B265" s="89" t="s">
        <v>4</v>
      </c>
      <c r="C265" s="89" t="s">
        <v>3674</v>
      </c>
      <c r="D265" s="89" t="s">
        <v>77</v>
      </c>
      <c r="E265" s="89" t="s">
        <v>78</v>
      </c>
      <c r="F265" s="90" t="s">
        <v>4447</v>
      </c>
      <c r="G265" s="158" t="s">
        <v>12</v>
      </c>
      <c r="H265" s="89" t="s">
        <v>23</v>
      </c>
      <c r="I265" s="89" t="s">
        <v>22</v>
      </c>
      <c r="J265" s="89">
        <v>700</v>
      </c>
      <c r="K265" s="89">
        <v>1</v>
      </c>
      <c r="L265" s="89" t="s">
        <v>3677</v>
      </c>
      <c r="M265" s="89" t="s">
        <v>21</v>
      </c>
      <c r="N265" s="89" t="s">
        <v>78</v>
      </c>
      <c r="O265" s="89" t="s">
        <v>23</v>
      </c>
      <c r="P265" s="89" t="s">
        <v>23</v>
      </c>
      <c r="Q265" s="89" t="s">
        <v>23</v>
      </c>
      <c r="R265" s="89" t="s">
        <v>21</v>
      </c>
      <c r="S265" s="89">
        <v>405606</v>
      </c>
      <c r="T265" s="89" t="s">
        <v>4448</v>
      </c>
      <c r="U265" s="89" t="s">
        <v>3714</v>
      </c>
      <c r="V265" s="89" t="s">
        <v>25</v>
      </c>
      <c r="W265" s="89" t="s">
        <v>21</v>
      </c>
      <c r="X265" s="89" t="s">
        <v>23</v>
      </c>
      <c r="Y265" s="89" t="s">
        <v>4449</v>
      </c>
      <c r="Z265" s="89" t="s">
        <v>4450</v>
      </c>
      <c r="AA265" s="89" t="s">
        <v>5378</v>
      </c>
      <c r="AB265" s="89" t="s">
        <v>5379</v>
      </c>
      <c r="AC265" t="s">
        <v>4451</v>
      </c>
      <c r="AD265" s="89">
        <v>5.33</v>
      </c>
      <c r="AE265" s="132">
        <f>Kalkulator!$F$3</f>
        <v>45383</v>
      </c>
      <c r="AF265" s="133">
        <f>Kalkulator!$H$3</f>
        <v>45412</v>
      </c>
    </row>
    <row r="266" spans="1:32" s="89" customFormat="1">
      <c r="A266" s="89" t="s">
        <v>4452</v>
      </c>
      <c r="B266" s="89" t="s">
        <v>4</v>
      </c>
      <c r="C266" s="89" t="s">
        <v>3674</v>
      </c>
      <c r="D266" s="89" t="s">
        <v>77</v>
      </c>
      <c r="E266" s="89" t="s">
        <v>78</v>
      </c>
      <c r="F266" s="90" t="s">
        <v>4453</v>
      </c>
      <c r="G266" s="158" t="s">
        <v>12</v>
      </c>
      <c r="H266" s="89" t="s">
        <v>23</v>
      </c>
      <c r="I266" s="89" t="s">
        <v>22</v>
      </c>
      <c r="J266" s="89">
        <v>700</v>
      </c>
      <c r="K266" s="89">
        <v>1</v>
      </c>
      <c r="L266" s="89" t="s">
        <v>3677</v>
      </c>
      <c r="M266" s="89" t="s">
        <v>21</v>
      </c>
      <c r="N266" s="89" t="s">
        <v>78</v>
      </c>
      <c r="O266" s="89" t="s">
        <v>23</v>
      </c>
      <c r="P266" s="89" t="s">
        <v>23</v>
      </c>
      <c r="Q266" s="89" t="s">
        <v>23</v>
      </c>
      <c r="R266" s="89" t="s">
        <v>21</v>
      </c>
      <c r="S266" s="89">
        <v>405606</v>
      </c>
      <c r="T266" s="89" t="s">
        <v>4454</v>
      </c>
      <c r="U266" s="89" t="s">
        <v>3714</v>
      </c>
      <c r="V266" s="89" t="s">
        <v>25</v>
      </c>
      <c r="W266" s="89" t="s">
        <v>21</v>
      </c>
      <c r="X266" s="89" t="s">
        <v>23</v>
      </c>
      <c r="Y266" s="89" t="s">
        <v>4455</v>
      </c>
      <c r="Z266" s="89" t="s">
        <v>4456</v>
      </c>
      <c r="AA266" s="89" t="s">
        <v>5380</v>
      </c>
      <c r="AB266" s="89" t="s">
        <v>5381</v>
      </c>
      <c r="AC266" t="s">
        <v>3705</v>
      </c>
      <c r="AD266" s="89">
        <v>9.33</v>
      </c>
      <c r="AE266" s="132">
        <f>Kalkulator!$F$3</f>
        <v>45383</v>
      </c>
      <c r="AF266" s="133">
        <f>Kalkulator!$H$3</f>
        <v>45412</v>
      </c>
    </row>
    <row r="267" spans="1:32" s="89" customFormat="1">
      <c r="A267" s="89" t="s">
        <v>4457</v>
      </c>
      <c r="B267" s="89" t="s">
        <v>4</v>
      </c>
      <c r="C267" s="89" t="s">
        <v>3674</v>
      </c>
      <c r="D267" s="89" t="s">
        <v>44</v>
      </c>
      <c r="E267" s="89" t="s">
        <v>4458</v>
      </c>
      <c r="F267" s="90" t="s">
        <v>4459</v>
      </c>
      <c r="G267" s="158" t="s">
        <v>12</v>
      </c>
      <c r="H267" s="89" t="s">
        <v>23</v>
      </c>
      <c r="I267" s="89" t="s">
        <v>22</v>
      </c>
      <c r="J267" s="89">
        <v>700</v>
      </c>
      <c r="K267" s="89">
        <v>1</v>
      </c>
      <c r="L267" s="89" t="s">
        <v>3677</v>
      </c>
      <c r="M267" s="89" t="s">
        <v>21</v>
      </c>
      <c r="N267" s="89" t="s">
        <v>4458</v>
      </c>
      <c r="O267" s="89" t="s">
        <v>22</v>
      </c>
      <c r="P267" s="89" t="s">
        <v>22</v>
      </c>
      <c r="Q267" s="89" t="s">
        <v>22</v>
      </c>
      <c r="R267" s="89" t="s">
        <v>21</v>
      </c>
      <c r="S267" s="89">
        <v>26178</v>
      </c>
      <c r="T267" s="89" t="s">
        <v>4460</v>
      </c>
      <c r="U267" s="89" t="s">
        <v>3714</v>
      </c>
      <c r="V267" s="89" t="s">
        <v>25</v>
      </c>
      <c r="W267" s="89" t="s">
        <v>21</v>
      </c>
      <c r="X267" s="89" t="s">
        <v>23</v>
      </c>
      <c r="Y267" s="89" t="s">
        <v>4461</v>
      </c>
      <c r="Z267" s="89" t="s">
        <v>4462</v>
      </c>
      <c r="AA267" s="89" t="s">
        <v>5382</v>
      </c>
      <c r="AB267" s="89" t="s">
        <v>5383</v>
      </c>
      <c r="AC267" t="s">
        <v>4285</v>
      </c>
      <c r="AD267" s="89">
        <v>7.83</v>
      </c>
      <c r="AE267" s="132">
        <f>Kalkulator!$F$3</f>
        <v>45383</v>
      </c>
      <c r="AF267" s="133">
        <f>Kalkulator!$H$3</f>
        <v>45412</v>
      </c>
    </row>
    <row r="268" spans="1:32" s="89" customFormat="1">
      <c r="A268" s="89" t="s">
        <v>4463</v>
      </c>
      <c r="B268" s="89" t="s">
        <v>4</v>
      </c>
      <c r="C268" s="89" t="s">
        <v>3674</v>
      </c>
      <c r="D268" s="89" t="s">
        <v>101</v>
      </c>
      <c r="E268" s="89" t="s">
        <v>4464</v>
      </c>
      <c r="F268" s="90" t="s">
        <v>4465</v>
      </c>
      <c r="G268" s="158" t="s">
        <v>12</v>
      </c>
      <c r="H268" s="89" t="s">
        <v>23</v>
      </c>
      <c r="I268" s="89" t="s">
        <v>22</v>
      </c>
      <c r="J268" s="89">
        <v>700</v>
      </c>
      <c r="K268" s="89">
        <v>1</v>
      </c>
      <c r="L268" s="89" t="s">
        <v>3677</v>
      </c>
      <c r="M268" s="89" t="s">
        <v>21</v>
      </c>
      <c r="N268" s="89" t="s">
        <v>4464</v>
      </c>
      <c r="O268" s="89" t="s">
        <v>22</v>
      </c>
      <c r="P268" s="89" t="s">
        <v>22</v>
      </c>
      <c r="Q268" s="89" t="s">
        <v>22</v>
      </c>
      <c r="R268" s="89" t="s">
        <v>21</v>
      </c>
      <c r="S268" s="89">
        <v>61960</v>
      </c>
      <c r="T268" s="89" t="s">
        <v>4122</v>
      </c>
      <c r="U268" s="89" t="s">
        <v>3714</v>
      </c>
      <c r="V268" s="89" t="s">
        <v>25</v>
      </c>
      <c r="W268" s="89" t="s">
        <v>21</v>
      </c>
      <c r="X268" s="89" t="s">
        <v>23</v>
      </c>
      <c r="Y268" s="89" t="s">
        <v>4466</v>
      </c>
      <c r="Z268" s="89" t="s">
        <v>4467</v>
      </c>
      <c r="AA268" s="89" t="s">
        <v>5384</v>
      </c>
      <c r="AB268" s="89" t="s">
        <v>5385</v>
      </c>
      <c r="AC268" t="s">
        <v>3681</v>
      </c>
      <c r="AD268" s="89">
        <v>10.16</v>
      </c>
      <c r="AE268" s="132">
        <f>Kalkulator!$F$3</f>
        <v>45383</v>
      </c>
      <c r="AF268" s="133">
        <f>Kalkulator!$H$3</f>
        <v>45412</v>
      </c>
    </row>
    <row r="269" spans="1:32" s="89" customFormat="1">
      <c r="A269" s="89" t="s">
        <v>4468</v>
      </c>
      <c r="B269" s="89" t="s">
        <v>4</v>
      </c>
      <c r="C269" s="89" t="s">
        <v>3674</v>
      </c>
      <c r="D269" s="89" t="s">
        <v>58</v>
      </c>
      <c r="E269" s="89" t="s">
        <v>81</v>
      </c>
      <c r="F269" s="90" t="s">
        <v>4469</v>
      </c>
      <c r="G269" s="158" t="s">
        <v>12</v>
      </c>
      <c r="H269" s="89" t="s">
        <v>23</v>
      </c>
      <c r="I269" s="89" t="s">
        <v>22</v>
      </c>
      <c r="J269" s="89">
        <v>700</v>
      </c>
      <c r="K269" s="89">
        <v>1</v>
      </c>
      <c r="L269" s="89" t="s">
        <v>3677</v>
      </c>
      <c r="M269" s="89" t="s">
        <v>21</v>
      </c>
      <c r="N269" s="89" t="s">
        <v>81</v>
      </c>
      <c r="O269" s="89" t="s">
        <v>23</v>
      </c>
      <c r="P269" s="89" t="s">
        <v>23</v>
      </c>
      <c r="Q269" s="89" t="s">
        <v>23</v>
      </c>
      <c r="R269" s="89" t="s">
        <v>62</v>
      </c>
      <c r="S269" s="89">
        <v>129386</v>
      </c>
      <c r="T269" s="89" t="s">
        <v>1281</v>
      </c>
      <c r="U269" s="89" t="s">
        <v>3714</v>
      </c>
      <c r="V269" s="89" t="s">
        <v>25</v>
      </c>
      <c r="W269" s="89" t="s">
        <v>21</v>
      </c>
      <c r="X269" s="89" t="s">
        <v>23</v>
      </c>
      <c r="Y269" s="89" t="s">
        <v>4470</v>
      </c>
      <c r="Z269" s="89" t="s">
        <v>4471</v>
      </c>
      <c r="AA269" s="89" t="s">
        <v>5386</v>
      </c>
      <c r="AB269" s="89" t="s">
        <v>5387</v>
      </c>
      <c r="AC269" t="s">
        <v>4472</v>
      </c>
      <c r="AD269" s="89">
        <v>9.41</v>
      </c>
      <c r="AE269" s="132">
        <f>Kalkulator!$F$3</f>
        <v>45383</v>
      </c>
      <c r="AF269" s="133">
        <f>Kalkulator!$H$3</f>
        <v>45412</v>
      </c>
    </row>
    <row r="270" spans="1:32" s="89" customFormat="1">
      <c r="A270" s="89" t="s">
        <v>4473</v>
      </c>
      <c r="B270" s="89" t="s">
        <v>4</v>
      </c>
      <c r="C270" s="89" t="s">
        <v>3674</v>
      </c>
      <c r="D270" s="89" t="s">
        <v>54</v>
      </c>
      <c r="E270" s="89" t="s">
        <v>4474</v>
      </c>
      <c r="F270" s="90" t="s">
        <v>4475</v>
      </c>
      <c r="G270" s="158" t="s">
        <v>12</v>
      </c>
      <c r="H270" s="89" t="s">
        <v>23</v>
      </c>
      <c r="I270" s="89" t="s">
        <v>22</v>
      </c>
      <c r="J270" s="89">
        <v>700</v>
      </c>
      <c r="K270" s="89">
        <v>1</v>
      </c>
      <c r="L270" s="89" t="s">
        <v>3677</v>
      </c>
      <c r="M270" s="89" t="s">
        <v>21</v>
      </c>
      <c r="N270" s="89" t="s">
        <v>4474</v>
      </c>
      <c r="O270" s="89" t="s">
        <v>22</v>
      </c>
      <c r="P270" s="89" t="s">
        <v>22</v>
      </c>
      <c r="Q270" s="89" t="s">
        <v>22</v>
      </c>
      <c r="R270" s="89" t="s">
        <v>21</v>
      </c>
      <c r="S270" s="89">
        <v>19149</v>
      </c>
      <c r="T270" s="89" t="s">
        <v>4476</v>
      </c>
      <c r="U270" s="89" t="s">
        <v>3714</v>
      </c>
      <c r="V270" s="89" t="s">
        <v>25</v>
      </c>
      <c r="W270" s="89" t="s">
        <v>21</v>
      </c>
      <c r="X270" s="89" t="s">
        <v>23</v>
      </c>
      <c r="Y270" s="89" t="s">
        <v>4477</v>
      </c>
      <c r="Z270" s="89" t="s">
        <v>4478</v>
      </c>
      <c r="AA270" s="89" t="s">
        <v>5388</v>
      </c>
      <c r="AB270" s="89" t="s">
        <v>5389</v>
      </c>
      <c r="AC270" t="s">
        <v>3681</v>
      </c>
      <c r="AD270" s="89">
        <v>10.16</v>
      </c>
      <c r="AE270" s="132">
        <f>Kalkulator!$F$3</f>
        <v>45383</v>
      </c>
      <c r="AF270" s="133">
        <f>Kalkulator!$H$3</f>
        <v>45412</v>
      </c>
    </row>
    <row r="271" spans="1:32" s="89" customFormat="1">
      <c r="A271" s="89" t="s">
        <v>5695</v>
      </c>
      <c r="B271" s="89" t="s">
        <v>4</v>
      </c>
      <c r="C271" s="89" t="s">
        <v>3674</v>
      </c>
      <c r="D271" s="89" t="s">
        <v>29</v>
      </c>
      <c r="E271" s="89" t="s">
        <v>30</v>
      </c>
      <c r="F271" s="90" t="s">
        <v>5696</v>
      </c>
      <c r="G271" s="158" t="s">
        <v>12</v>
      </c>
      <c r="H271" s="89" t="s">
        <v>23</v>
      </c>
      <c r="I271" s="89" t="s">
        <v>22</v>
      </c>
      <c r="J271" s="89">
        <v>700</v>
      </c>
      <c r="K271" s="89">
        <v>1</v>
      </c>
      <c r="L271" s="89" t="s">
        <v>3677</v>
      </c>
      <c r="M271" s="89" t="s">
        <v>21</v>
      </c>
      <c r="N271" s="89" t="s">
        <v>1281</v>
      </c>
      <c r="O271" s="89" t="s">
        <v>23</v>
      </c>
      <c r="P271" s="89" t="s">
        <v>23</v>
      </c>
      <c r="Q271" s="89" t="s">
        <v>23</v>
      </c>
      <c r="R271" s="89" t="s">
        <v>21</v>
      </c>
      <c r="S271" s="89">
        <v>1720398</v>
      </c>
      <c r="T271" s="89" t="s">
        <v>5794</v>
      </c>
      <c r="U271" s="89" t="s">
        <v>3714</v>
      </c>
      <c r="V271" s="89" t="s">
        <v>25</v>
      </c>
      <c r="W271" s="89" t="s">
        <v>21</v>
      </c>
      <c r="X271" s="89" t="s">
        <v>23</v>
      </c>
      <c r="Y271" s="89" t="s">
        <v>5795</v>
      </c>
      <c r="Z271" s="89" t="s">
        <v>5796</v>
      </c>
      <c r="AA271" s="89" t="s">
        <v>5859</v>
      </c>
      <c r="AB271" s="89" t="s">
        <v>5895</v>
      </c>
      <c r="AC271" t="s">
        <v>5797</v>
      </c>
      <c r="AD271" s="89">
        <v>8.83</v>
      </c>
      <c r="AE271" s="132">
        <f>Kalkulator!$F$3</f>
        <v>45383</v>
      </c>
      <c r="AF271" s="133">
        <f>Kalkulator!$H$3</f>
        <v>45412</v>
      </c>
    </row>
    <row r="272" spans="1:32" s="89" customFormat="1">
      <c r="A272" s="89" t="s">
        <v>4479</v>
      </c>
      <c r="B272" s="89" t="s">
        <v>4</v>
      </c>
      <c r="C272" s="89" t="s">
        <v>3674</v>
      </c>
      <c r="D272" s="89" t="s">
        <v>29</v>
      </c>
      <c r="E272" s="89" t="s">
        <v>30</v>
      </c>
      <c r="F272" s="90" t="s">
        <v>4480</v>
      </c>
      <c r="G272" s="158" t="s">
        <v>12</v>
      </c>
      <c r="H272" s="89" t="s">
        <v>23</v>
      </c>
      <c r="I272" s="89" t="s">
        <v>22</v>
      </c>
      <c r="J272" s="89">
        <v>700</v>
      </c>
      <c r="K272" s="89">
        <v>1</v>
      </c>
      <c r="L272" s="89" t="s">
        <v>3677</v>
      </c>
      <c r="M272" s="89" t="s">
        <v>21</v>
      </c>
      <c r="N272" s="89" t="s">
        <v>1359</v>
      </c>
      <c r="O272" s="89" t="s">
        <v>23</v>
      </c>
      <c r="P272" s="89" t="s">
        <v>23</v>
      </c>
      <c r="Q272" s="89" t="s">
        <v>23</v>
      </c>
      <c r="R272" s="89" t="s">
        <v>21</v>
      </c>
      <c r="S272" s="89">
        <v>1720398</v>
      </c>
      <c r="T272" s="89" t="s">
        <v>4481</v>
      </c>
      <c r="U272" s="89" t="s">
        <v>3714</v>
      </c>
      <c r="V272" s="89" t="s">
        <v>25</v>
      </c>
      <c r="W272" s="89" t="s">
        <v>21</v>
      </c>
      <c r="X272" s="89" t="s">
        <v>23</v>
      </c>
      <c r="Y272" s="89" t="s">
        <v>4482</v>
      </c>
      <c r="Z272" s="89" t="s">
        <v>4483</v>
      </c>
      <c r="AA272" s="89" t="s">
        <v>5390</v>
      </c>
      <c r="AB272" s="89" t="s">
        <v>5391</v>
      </c>
      <c r="AC272" t="s">
        <v>3891</v>
      </c>
      <c r="AD272" s="89">
        <v>10</v>
      </c>
      <c r="AE272" s="132">
        <f>Kalkulator!$F$3</f>
        <v>45383</v>
      </c>
      <c r="AF272" s="133">
        <f>Kalkulator!$H$3</f>
        <v>45412</v>
      </c>
    </row>
    <row r="273" spans="1:32" s="89" customFormat="1">
      <c r="A273" s="89" t="s">
        <v>5697</v>
      </c>
      <c r="B273" s="89" t="s">
        <v>4</v>
      </c>
      <c r="C273" s="89" t="s">
        <v>3674</v>
      </c>
      <c r="D273" s="89" t="s">
        <v>29</v>
      </c>
      <c r="E273" s="89" t="s">
        <v>30</v>
      </c>
      <c r="F273" s="90" t="s">
        <v>416</v>
      </c>
      <c r="G273" s="158" t="s">
        <v>12</v>
      </c>
      <c r="H273" s="89" t="s">
        <v>23</v>
      </c>
      <c r="I273" s="89" t="s">
        <v>5798</v>
      </c>
      <c r="J273" s="89">
        <v>700</v>
      </c>
      <c r="K273" s="89">
        <v>1</v>
      </c>
      <c r="L273" s="89" t="s">
        <v>3677</v>
      </c>
      <c r="M273" s="89" t="s">
        <v>21</v>
      </c>
      <c r="N273" s="89" t="s">
        <v>1281</v>
      </c>
      <c r="O273" s="89" t="s">
        <v>23</v>
      </c>
      <c r="P273" s="89" t="s">
        <v>23</v>
      </c>
      <c r="Q273" s="89" t="s">
        <v>23</v>
      </c>
      <c r="R273" s="89" t="s">
        <v>21</v>
      </c>
      <c r="S273" s="89">
        <v>1720398</v>
      </c>
      <c r="T273" s="89" t="s">
        <v>5798</v>
      </c>
      <c r="U273" s="89" t="s">
        <v>3714</v>
      </c>
      <c r="V273" s="89" t="s">
        <v>25</v>
      </c>
      <c r="W273" s="89" t="s">
        <v>21</v>
      </c>
      <c r="X273" s="89" t="s">
        <v>23</v>
      </c>
      <c r="Y273" s="89" t="s">
        <v>5799</v>
      </c>
      <c r="Z273" s="89" t="s">
        <v>5800</v>
      </c>
      <c r="AA273" s="89" t="s">
        <v>5860</v>
      </c>
      <c r="AB273" s="89" t="s">
        <v>5896</v>
      </c>
      <c r="AC273" t="s">
        <v>5801</v>
      </c>
      <c r="AD273" s="89">
        <v>12.5</v>
      </c>
      <c r="AE273" s="132">
        <f>Kalkulator!$F$3</f>
        <v>45383</v>
      </c>
      <c r="AF273" s="133">
        <f>Kalkulator!$H$3</f>
        <v>45412</v>
      </c>
    </row>
    <row r="274" spans="1:32" s="89" customFormat="1">
      <c r="A274" s="89" t="s">
        <v>4484</v>
      </c>
      <c r="B274" s="89" t="s">
        <v>4</v>
      </c>
      <c r="C274" s="89" t="s">
        <v>3674</v>
      </c>
      <c r="D274" s="89" t="s">
        <v>29</v>
      </c>
      <c r="E274" s="89" t="s">
        <v>30</v>
      </c>
      <c r="F274" s="90" t="s">
        <v>88</v>
      </c>
      <c r="G274" s="158" t="s">
        <v>12</v>
      </c>
      <c r="H274" s="89" t="s">
        <v>23</v>
      </c>
      <c r="I274" s="89" t="s">
        <v>22</v>
      </c>
      <c r="J274" s="89">
        <v>700</v>
      </c>
      <c r="K274" s="89">
        <v>1</v>
      </c>
      <c r="L274" s="89" t="s">
        <v>3677</v>
      </c>
      <c r="M274" s="89" t="s">
        <v>21</v>
      </c>
      <c r="N274" s="89" t="s">
        <v>1291</v>
      </c>
      <c r="O274" s="89" t="s">
        <v>23</v>
      </c>
      <c r="P274" s="89" t="s">
        <v>23</v>
      </c>
      <c r="Q274" s="89" t="s">
        <v>23</v>
      </c>
      <c r="R274" s="89" t="s">
        <v>21</v>
      </c>
      <c r="S274" s="89">
        <v>1720398</v>
      </c>
      <c r="T274" s="89" t="s">
        <v>4485</v>
      </c>
      <c r="U274" s="89" t="s">
        <v>3714</v>
      </c>
      <c r="V274" s="89" t="s">
        <v>25</v>
      </c>
      <c r="W274" s="89" t="s">
        <v>21</v>
      </c>
      <c r="X274" s="89" t="s">
        <v>23</v>
      </c>
      <c r="Y274" s="89" t="s">
        <v>4486</v>
      </c>
      <c r="Z274" s="89" t="s">
        <v>4487</v>
      </c>
      <c r="AA274" s="89" t="s">
        <v>5392</v>
      </c>
      <c r="AB274" s="89" t="s">
        <v>5393</v>
      </c>
      <c r="AC274" t="s">
        <v>4488</v>
      </c>
      <c r="AD274" s="89">
        <v>5</v>
      </c>
      <c r="AE274" s="132">
        <f>Kalkulator!$F$3</f>
        <v>45383</v>
      </c>
      <c r="AF274" s="133">
        <f>Kalkulator!$H$3</f>
        <v>45412</v>
      </c>
    </row>
    <row r="275" spans="1:32" s="89" customFormat="1">
      <c r="A275" s="89" t="s">
        <v>4489</v>
      </c>
      <c r="B275" s="89" t="s">
        <v>4</v>
      </c>
      <c r="C275" s="89" t="s">
        <v>3674</v>
      </c>
      <c r="D275" s="89" t="s">
        <v>29</v>
      </c>
      <c r="E275" s="89" t="s">
        <v>30</v>
      </c>
      <c r="F275" s="90" t="s">
        <v>693</v>
      </c>
      <c r="G275" s="158" t="s">
        <v>12</v>
      </c>
      <c r="H275" s="89" t="s">
        <v>23</v>
      </c>
      <c r="I275" s="89" t="s">
        <v>4490</v>
      </c>
      <c r="J275" s="89">
        <v>700</v>
      </c>
      <c r="K275" s="89">
        <v>1</v>
      </c>
      <c r="L275" s="89" t="s">
        <v>3677</v>
      </c>
      <c r="M275" s="89" t="s">
        <v>21</v>
      </c>
      <c r="N275" s="89" t="s">
        <v>1291</v>
      </c>
      <c r="O275" s="89" t="s">
        <v>23</v>
      </c>
      <c r="P275" s="89" t="s">
        <v>23</v>
      </c>
      <c r="Q275" s="89" t="s">
        <v>23</v>
      </c>
      <c r="R275" s="89" t="s">
        <v>21</v>
      </c>
      <c r="S275" s="89">
        <v>1720398</v>
      </c>
      <c r="T275" s="89" t="s">
        <v>4490</v>
      </c>
      <c r="U275" s="89" t="s">
        <v>3714</v>
      </c>
      <c r="V275" s="89" t="s">
        <v>25</v>
      </c>
      <c r="W275" s="89" t="s">
        <v>21</v>
      </c>
      <c r="X275" s="89" t="s">
        <v>23</v>
      </c>
      <c r="Y275" s="89" t="s">
        <v>4491</v>
      </c>
      <c r="Z275" s="89" t="s">
        <v>4492</v>
      </c>
      <c r="AA275" s="89" t="s">
        <v>5394</v>
      </c>
      <c r="AB275" s="89" t="s">
        <v>5395</v>
      </c>
      <c r="AC275" t="s">
        <v>4493</v>
      </c>
      <c r="AD275" s="89">
        <v>10</v>
      </c>
      <c r="AE275" s="132">
        <f>Kalkulator!$F$3</f>
        <v>45383</v>
      </c>
      <c r="AF275" s="133">
        <f>Kalkulator!$H$3</f>
        <v>45412</v>
      </c>
    </row>
    <row r="276" spans="1:32" s="89" customFormat="1">
      <c r="A276" s="89" t="s">
        <v>4494</v>
      </c>
      <c r="B276" s="89" t="s">
        <v>4</v>
      </c>
      <c r="C276" s="89" t="s">
        <v>3674</v>
      </c>
      <c r="D276" s="89" t="s">
        <v>29</v>
      </c>
      <c r="E276" s="89" t="s">
        <v>30</v>
      </c>
      <c r="F276" s="90" t="s">
        <v>459</v>
      </c>
      <c r="G276" s="158" t="s">
        <v>12</v>
      </c>
      <c r="H276" s="89" t="s">
        <v>23</v>
      </c>
      <c r="I276" s="89" t="s">
        <v>4495</v>
      </c>
      <c r="J276" s="89">
        <v>700</v>
      </c>
      <c r="K276" s="89">
        <v>1</v>
      </c>
      <c r="L276" s="89" t="s">
        <v>3677</v>
      </c>
      <c r="M276" s="89" t="s">
        <v>21</v>
      </c>
      <c r="N276" s="89" t="s">
        <v>1291</v>
      </c>
      <c r="O276" s="89" t="s">
        <v>23</v>
      </c>
      <c r="P276" s="89" t="s">
        <v>23</v>
      </c>
      <c r="Q276" s="89" t="s">
        <v>23</v>
      </c>
      <c r="R276" s="89" t="s">
        <v>21</v>
      </c>
      <c r="S276" s="89">
        <v>1720398</v>
      </c>
      <c r="T276" s="89" t="s">
        <v>4495</v>
      </c>
      <c r="U276" s="89" t="s">
        <v>3714</v>
      </c>
      <c r="V276" s="89" t="s">
        <v>25</v>
      </c>
      <c r="W276" s="89" t="s">
        <v>21</v>
      </c>
      <c r="X276" s="89" t="s">
        <v>23</v>
      </c>
      <c r="Y276" s="89" t="s">
        <v>4496</v>
      </c>
      <c r="Z276" s="89" t="s">
        <v>4497</v>
      </c>
      <c r="AA276" s="89" t="s">
        <v>5396</v>
      </c>
      <c r="AB276" s="89" t="s">
        <v>5397</v>
      </c>
      <c r="AC276" t="s">
        <v>4498</v>
      </c>
      <c r="AD276" s="89">
        <v>10</v>
      </c>
      <c r="AE276" s="132">
        <f>Kalkulator!$F$3</f>
        <v>45383</v>
      </c>
      <c r="AF276" s="133">
        <f>Kalkulator!$H$3</f>
        <v>45412</v>
      </c>
    </row>
    <row r="277" spans="1:32" s="89" customFormat="1">
      <c r="A277" s="89" t="s">
        <v>4499</v>
      </c>
      <c r="B277" s="89" t="s">
        <v>4</v>
      </c>
      <c r="C277" s="89" t="s">
        <v>3674</v>
      </c>
      <c r="D277" s="89" t="s">
        <v>29</v>
      </c>
      <c r="E277" s="89" t="s">
        <v>30</v>
      </c>
      <c r="F277" s="90" t="s">
        <v>4500</v>
      </c>
      <c r="G277" s="158" t="s">
        <v>12</v>
      </c>
      <c r="H277" s="89" t="s">
        <v>23</v>
      </c>
      <c r="I277" s="89" t="s">
        <v>22</v>
      </c>
      <c r="J277" s="89">
        <v>700</v>
      </c>
      <c r="K277" s="89">
        <v>1</v>
      </c>
      <c r="L277" s="89" t="s">
        <v>3677</v>
      </c>
      <c r="M277" s="89" t="s">
        <v>21</v>
      </c>
      <c r="N277" s="89" t="s">
        <v>1356</v>
      </c>
      <c r="O277" s="89" t="s">
        <v>23</v>
      </c>
      <c r="P277" s="89" t="s">
        <v>23</v>
      </c>
      <c r="Q277" s="89" t="s">
        <v>23</v>
      </c>
      <c r="R277" s="89" t="s">
        <v>21</v>
      </c>
      <c r="S277" s="89">
        <v>1720398</v>
      </c>
      <c r="T277" s="89" t="s">
        <v>4501</v>
      </c>
      <c r="U277" s="89" t="s">
        <v>3714</v>
      </c>
      <c r="V277" s="89" t="s">
        <v>25</v>
      </c>
      <c r="W277" s="89" t="s">
        <v>21</v>
      </c>
      <c r="X277" s="89" t="s">
        <v>23</v>
      </c>
      <c r="Y277" s="89" t="s">
        <v>4502</v>
      </c>
      <c r="Z277" s="89" t="s">
        <v>4503</v>
      </c>
      <c r="AA277" s="89" t="s">
        <v>5398</v>
      </c>
      <c r="AB277" s="89" t="s">
        <v>5399</v>
      </c>
      <c r="AC277" t="s">
        <v>3931</v>
      </c>
      <c r="AD277" s="89">
        <v>11</v>
      </c>
      <c r="AE277" s="132">
        <f>Kalkulator!$F$3</f>
        <v>45383</v>
      </c>
      <c r="AF277" s="133">
        <f>Kalkulator!$H$3</f>
        <v>45412</v>
      </c>
    </row>
    <row r="278" spans="1:32" s="89" customFormat="1">
      <c r="A278" s="89" t="s">
        <v>4504</v>
      </c>
      <c r="B278" s="89" t="s">
        <v>4</v>
      </c>
      <c r="C278" s="89" t="s">
        <v>3674</v>
      </c>
      <c r="D278" s="89" t="s">
        <v>29</v>
      </c>
      <c r="E278" s="89" t="s">
        <v>30</v>
      </c>
      <c r="F278" s="90" t="s">
        <v>4505</v>
      </c>
      <c r="G278" s="158" t="s">
        <v>12</v>
      </c>
      <c r="H278" s="89" t="s">
        <v>23</v>
      </c>
      <c r="I278" s="89" t="s">
        <v>22</v>
      </c>
      <c r="J278" s="89">
        <v>700</v>
      </c>
      <c r="K278" s="89">
        <v>1</v>
      </c>
      <c r="L278" s="89" t="s">
        <v>3677</v>
      </c>
      <c r="M278" s="89" t="s">
        <v>21</v>
      </c>
      <c r="N278" s="89" t="s">
        <v>1309</v>
      </c>
      <c r="O278" s="89" t="s">
        <v>23</v>
      </c>
      <c r="P278" s="89" t="s">
        <v>23</v>
      </c>
      <c r="Q278" s="89" t="s">
        <v>23</v>
      </c>
      <c r="R278" s="89" t="s">
        <v>21</v>
      </c>
      <c r="S278" s="89">
        <v>1720398</v>
      </c>
      <c r="T278" s="89" t="s">
        <v>4481</v>
      </c>
      <c r="U278" s="89" t="s">
        <v>3714</v>
      </c>
      <c r="V278" s="89" t="s">
        <v>25</v>
      </c>
      <c r="W278" s="89" t="s">
        <v>21</v>
      </c>
      <c r="X278" s="89" t="s">
        <v>23</v>
      </c>
      <c r="Y278" s="89" t="s">
        <v>4506</v>
      </c>
      <c r="Z278" s="89" t="s">
        <v>4507</v>
      </c>
      <c r="AA278" s="89" t="s">
        <v>5400</v>
      </c>
      <c r="AB278" s="89" t="s">
        <v>5401</v>
      </c>
      <c r="AC278" t="s">
        <v>4508</v>
      </c>
      <c r="AD278" s="89">
        <v>6.66</v>
      </c>
      <c r="AE278" s="132">
        <f>Kalkulator!$F$3</f>
        <v>45383</v>
      </c>
      <c r="AF278" s="133">
        <f>Kalkulator!$H$3</f>
        <v>45412</v>
      </c>
    </row>
    <row r="279" spans="1:32" s="89" customFormat="1">
      <c r="A279" s="89" t="s">
        <v>4509</v>
      </c>
      <c r="B279" s="89" t="s">
        <v>4</v>
      </c>
      <c r="C279" s="89" t="s">
        <v>3674</v>
      </c>
      <c r="D279" s="89" t="s">
        <v>29</v>
      </c>
      <c r="E279" s="89" t="s">
        <v>30</v>
      </c>
      <c r="F279" s="90" t="s">
        <v>4510</v>
      </c>
      <c r="G279" s="158" t="s">
        <v>12</v>
      </c>
      <c r="H279" s="89" t="s">
        <v>23</v>
      </c>
      <c r="I279" s="89" t="s">
        <v>22</v>
      </c>
      <c r="J279" s="89">
        <v>700</v>
      </c>
      <c r="K279" s="89">
        <v>1</v>
      </c>
      <c r="L279" s="89" t="s">
        <v>3677</v>
      </c>
      <c r="M279" s="89" t="s">
        <v>21</v>
      </c>
      <c r="N279" s="89" t="s">
        <v>1359</v>
      </c>
      <c r="O279" s="89" t="s">
        <v>23</v>
      </c>
      <c r="P279" s="89" t="s">
        <v>23</v>
      </c>
      <c r="Q279" s="89" t="s">
        <v>23</v>
      </c>
      <c r="R279" s="89" t="s">
        <v>21</v>
      </c>
      <c r="S279" s="89">
        <v>1720398</v>
      </c>
      <c r="T279" s="89" t="s">
        <v>4511</v>
      </c>
      <c r="U279" s="89" t="s">
        <v>3714</v>
      </c>
      <c r="V279" s="89" t="s">
        <v>25</v>
      </c>
      <c r="W279" s="89" t="s">
        <v>21</v>
      </c>
      <c r="X279" s="89" t="s">
        <v>23</v>
      </c>
      <c r="Y279" s="89" t="s">
        <v>4512</v>
      </c>
      <c r="Z279" s="89" t="s">
        <v>4513</v>
      </c>
      <c r="AA279" s="89" t="s">
        <v>5402</v>
      </c>
      <c r="AB279" s="89" t="s">
        <v>5403</v>
      </c>
      <c r="AC279" t="s">
        <v>3931</v>
      </c>
      <c r="AD279" s="89">
        <v>11</v>
      </c>
      <c r="AE279" s="132">
        <f>Kalkulator!$F$3</f>
        <v>45383</v>
      </c>
      <c r="AF279" s="133">
        <f>Kalkulator!$H$3</f>
        <v>45412</v>
      </c>
    </row>
    <row r="280" spans="1:32" s="89" customFormat="1">
      <c r="A280" s="89" t="s">
        <v>4514</v>
      </c>
      <c r="B280" s="89" t="s">
        <v>4</v>
      </c>
      <c r="C280" s="89" t="s">
        <v>3674</v>
      </c>
      <c r="D280" s="89" t="s">
        <v>29</v>
      </c>
      <c r="E280" s="89" t="s">
        <v>30</v>
      </c>
      <c r="F280" s="90" t="s">
        <v>4515</v>
      </c>
      <c r="G280" s="158" t="s">
        <v>12</v>
      </c>
      <c r="H280" s="89" t="s">
        <v>23</v>
      </c>
      <c r="I280" s="89" t="s">
        <v>22</v>
      </c>
      <c r="J280" s="89">
        <v>700</v>
      </c>
      <c r="K280" s="89">
        <v>1</v>
      </c>
      <c r="L280" s="89" t="s">
        <v>3677</v>
      </c>
      <c r="M280" s="89" t="s">
        <v>21</v>
      </c>
      <c r="N280" s="89" t="s">
        <v>326</v>
      </c>
      <c r="O280" s="89" t="s">
        <v>23</v>
      </c>
      <c r="P280" s="89" t="s">
        <v>23</v>
      </c>
      <c r="Q280" s="89" t="s">
        <v>23</v>
      </c>
      <c r="R280" s="89" t="s">
        <v>21</v>
      </c>
      <c r="S280" s="89">
        <v>1720398</v>
      </c>
      <c r="T280" s="89" t="s">
        <v>4516</v>
      </c>
      <c r="U280" s="89" t="s">
        <v>3714</v>
      </c>
      <c r="V280" s="89" t="s">
        <v>25</v>
      </c>
      <c r="W280" s="89" t="s">
        <v>21</v>
      </c>
      <c r="X280" s="89" t="s">
        <v>23</v>
      </c>
      <c r="Y280" s="89" t="s">
        <v>4517</v>
      </c>
      <c r="Z280" s="89" t="s">
        <v>4518</v>
      </c>
      <c r="AA280" s="89" t="s">
        <v>5404</v>
      </c>
      <c r="AB280" s="89" t="s">
        <v>5405</v>
      </c>
      <c r="AC280" t="s">
        <v>3891</v>
      </c>
      <c r="AD280" s="89">
        <v>10</v>
      </c>
      <c r="AE280" s="132">
        <f>Kalkulator!$F$3</f>
        <v>45383</v>
      </c>
      <c r="AF280" s="133">
        <f>Kalkulator!$H$3</f>
        <v>45412</v>
      </c>
    </row>
    <row r="281" spans="1:32" s="89" customFormat="1">
      <c r="A281" s="89" t="s">
        <v>4519</v>
      </c>
      <c r="B281" s="89" t="s">
        <v>4</v>
      </c>
      <c r="C281" s="89" t="s">
        <v>3674</v>
      </c>
      <c r="D281" s="89" t="s">
        <v>29</v>
      </c>
      <c r="E281" s="89" t="s">
        <v>30</v>
      </c>
      <c r="F281" s="90" t="s">
        <v>4520</v>
      </c>
      <c r="G281" s="158" t="s">
        <v>12</v>
      </c>
      <c r="H281" s="89" t="s">
        <v>23</v>
      </c>
      <c r="I281" s="89" t="s">
        <v>22</v>
      </c>
      <c r="J281" s="89">
        <v>700</v>
      </c>
      <c r="K281" s="89">
        <v>1</v>
      </c>
      <c r="L281" s="89" t="s">
        <v>3677</v>
      </c>
      <c r="M281" s="89" t="s">
        <v>21</v>
      </c>
      <c r="N281" s="89" t="s">
        <v>326</v>
      </c>
      <c r="O281" s="89" t="s">
        <v>23</v>
      </c>
      <c r="P281" s="89" t="s">
        <v>23</v>
      </c>
      <c r="Q281" s="89" t="s">
        <v>23</v>
      </c>
      <c r="R281" s="89" t="s">
        <v>21</v>
      </c>
      <c r="S281" s="89">
        <v>1720398</v>
      </c>
      <c r="T281" s="89" t="s">
        <v>4521</v>
      </c>
      <c r="U281" s="89" t="s">
        <v>3714</v>
      </c>
      <c r="V281" s="89" t="s">
        <v>25</v>
      </c>
      <c r="W281" s="89" t="s">
        <v>21</v>
      </c>
      <c r="X281" s="89" t="s">
        <v>23</v>
      </c>
      <c r="Y281" s="89" t="s">
        <v>4522</v>
      </c>
      <c r="Z281" s="89" t="s">
        <v>4523</v>
      </c>
      <c r="AA281" s="89" t="s">
        <v>5406</v>
      </c>
      <c r="AB281" s="89" t="s">
        <v>5407</v>
      </c>
      <c r="AC281" t="s">
        <v>3931</v>
      </c>
      <c r="AD281" s="89">
        <v>11</v>
      </c>
      <c r="AE281" s="132">
        <f>Kalkulator!$F$3</f>
        <v>45383</v>
      </c>
      <c r="AF281" s="133">
        <f>Kalkulator!$H$3</f>
        <v>45412</v>
      </c>
    </row>
    <row r="282" spans="1:32" s="89" customFormat="1">
      <c r="A282" s="89" t="s">
        <v>4524</v>
      </c>
      <c r="B282" s="89" t="s">
        <v>4</v>
      </c>
      <c r="C282" s="89" t="s">
        <v>3674</v>
      </c>
      <c r="D282" s="89" t="s">
        <v>29</v>
      </c>
      <c r="E282" s="89" t="s">
        <v>30</v>
      </c>
      <c r="F282" s="90" t="s">
        <v>4525</v>
      </c>
      <c r="G282" s="158" t="s">
        <v>12</v>
      </c>
      <c r="H282" s="89" t="s">
        <v>23</v>
      </c>
      <c r="I282" s="89" t="s">
        <v>22</v>
      </c>
      <c r="J282" s="89">
        <v>700</v>
      </c>
      <c r="K282" s="89">
        <v>1</v>
      </c>
      <c r="L282" s="89" t="s">
        <v>3677</v>
      </c>
      <c r="M282" s="89" t="s">
        <v>21</v>
      </c>
      <c r="N282" s="89" t="s">
        <v>1292</v>
      </c>
      <c r="O282" s="89" t="s">
        <v>23</v>
      </c>
      <c r="P282" s="89" t="s">
        <v>23</v>
      </c>
      <c r="Q282" s="89" t="s">
        <v>23</v>
      </c>
      <c r="R282" s="89" t="s">
        <v>21</v>
      </c>
      <c r="S282" s="89">
        <v>1720398</v>
      </c>
      <c r="T282" s="89" t="s">
        <v>4501</v>
      </c>
      <c r="U282" s="89" t="s">
        <v>3714</v>
      </c>
      <c r="V282" s="89" t="s">
        <v>25</v>
      </c>
      <c r="W282" s="89" t="s">
        <v>21</v>
      </c>
      <c r="X282" s="89" t="s">
        <v>23</v>
      </c>
      <c r="Y282" s="89" t="s">
        <v>4526</v>
      </c>
      <c r="Z282" s="89" t="s">
        <v>4527</v>
      </c>
      <c r="AA282" s="89" t="s">
        <v>5408</v>
      </c>
      <c r="AB282" s="89" t="s">
        <v>5409</v>
      </c>
      <c r="AC282" t="s">
        <v>4528</v>
      </c>
      <c r="AD282" s="89">
        <v>7.16</v>
      </c>
      <c r="AE282" s="132">
        <f>Kalkulator!$F$3</f>
        <v>45383</v>
      </c>
      <c r="AF282" s="133">
        <f>Kalkulator!$H$3</f>
        <v>45412</v>
      </c>
    </row>
    <row r="283" spans="1:32" s="89" customFormat="1">
      <c r="A283" s="89" t="s">
        <v>4529</v>
      </c>
      <c r="B283" s="89" t="s">
        <v>4</v>
      </c>
      <c r="C283" s="89" t="s">
        <v>3674</v>
      </c>
      <c r="D283" s="89" t="s">
        <v>29</v>
      </c>
      <c r="E283" s="89" t="s">
        <v>30</v>
      </c>
      <c r="F283" s="90" t="s">
        <v>4530</v>
      </c>
      <c r="G283" s="158" t="s">
        <v>12</v>
      </c>
      <c r="H283" s="89" t="s">
        <v>23</v>
      </c>
      <c r="I283" s="89" t="s">
        <v>22</v>
      </c>
      <c r="J283" s="89">
        <v>700</v>
      </c>
      <c r="K283" s="89">
        <v>1</v>
      </c>
      <c r="L283" s="89" t="s">
        <v>3677</v>
      </c>
      <c r="M283" s="89" t="s">
        <v>21</v>
      </c>
      <c r="N283" s="89" t="s">
        <v>1449</v>
      </c>
      <c r="O283" s="89" t="s">
        <v>23</v>
      </c>
      <c r="P283" s="89" t="s">
        <v>23</v>
      </c>
      <c r="Q283" s="89" t="s">
        <v>23</v>
      </c>
      <c r="R283" s="89" t="s">
        <v>21</v>
      </c>
      <c r="S283" s="89">
        <v>1720398</v>
      </c>
      <c r="T283" s="89" t="s">
        <v>4511</v>
      </c>
      <c r="U283" s="89" t="s">
        <v>3714</v>
      </c>
      <c r="V283" s="89" t="s">
        <v>25</v>
      </c>
      <c r="W283" s="89" t="s">
        <v>21</v>
      </c>
      <c r="X283" s="89" t="s">
        <v>23</v>
      </c>
      <c r="Y283" s="89" t="s">
        <v>4531</v>
      </c>
      <c r="Z283" s="89" t="s">
        <v>4532</v>
      </c>
      <c r="AA283" s="89" t="s">
        <v>5410</v>
      </c>
      <c r="AB283" s="89" t="s">
        <v>5411</v>
      </c>
      <c r="AC283" t="s">
        <v>3891</v>
      </c>
      <c r="AD283" s="89">
        <v>10</v>
      </c>
      <c r="AE283" s="132">
        <f>Kalkulator!$F$3</f>
        <v>45383</v>
      </c>
      <c r="AF283" s="133">
        <f>Kalkulator!$H$3</f>
        <v>45412</v>
      </c>
    </row>
    <row r="284" spans="1:32" s="89" customFormat="1">
      <c r="A284" s="89" t="s">
        <v>4533</v>
      </c>
      <c r="B284" s="89" t="s">
        <v>4</v>
      </c>
      <c r="C284" s="89" t="s">
        <v>3674</v>
      </c>
      <c r="D284" s="89" t="s">
        <v>29</v>
      </c>
      <c r="E284" s="89" t="s">
        <v>30</v>
      </c>
      <c r="F284" s="90" t="s">
        <v>4534</v>
      </c>
      <c r="G284" s="158" t="s">
        <v>12</v>
      </c>
      <c r="H284" s="89" t="s">
        <v>23</v>
      </c>
      <c r="I284" s="89" t="s">
        <v>22</v>
      </c>
      <c r="J284" s="89">
        <v>700</v>
      </c>
      <c r="K284" s="89">
        <v>1</v>
      </c>
      <c r="L284" s="89" t="s">
        <v>3677</v>
      </c>
      <c r="M284" s="89" t="s">
        <v>21</v>
      </c>
      <c r="N284" s="89" t="s">
        <v>1356</v>
      </c>
      <c r="O284" s="89" t="s">
        <v>23</v>
      </c>
      <c r="P284" s="89" t="s">
        <v>23</v>
      </c>
      <c r="Q284" s="89" t="s">
        <v>23</v>
      </c>
      <c r="R284" s="89" t="s">
        <v>21</v>
      </c>
      <c r="S284" s="89">
        <v>1720398</v>
      </c>
      <c r="T284" s="89" t="s">
        <v>4511</v>
      </c>
      <c r="U284" s="89" t="s">
        <v>3714</v>
      </c>
      <c r="V284" s="89" t="s">
        <v>25</v>
      </c>
      <c r="W284" s="89" t="s">
        <v>21</v>
      </c>
      <c r="X284" s="89" t="s">
        <v>23</v>
      </c>
      <c r="Y284" s="89" t="s">
        <v>4535</v>
      </c>
      <c r="Z284" s="89" t="s">
        <v>4536</v>
      </c>
      <c r="AA284" s="89" t="s">
        <v>5412</v>
      </c>
      <c r="AB284" s="89" t="s">
        <v>5413</v>
      </c>
      <c r="AC284" t="s">
        <v>3931</v>
      </c>
      <c r="AD284" s="89">
        <v>11</v>
      </c>
      <c r="AE284" s="132">
        <f>Kalkulator!$F$3</f>
        <v>45383</v>
      </c>
      <c r="AF284" s="133">
        <f>Kalkulator!$H$3</f>
        <v>45412</v>
      </c>
    </row>
    <row r="285" spans="1:32" s="89" customFormat="1">
      <c r="A285" s="89" t="s">
        <v>4537</v>
      </c>
      <c r="B285" s="89" t="s">
        <v>4</v>
      </c>
      <c r="C285" s="89" t="s">
        <v>3674</v>
      </c>
      <c r="D285" s="89" t="s">
        <v>29</v>
      </c>
      <c r="E285" s="89" t="s">
        <v>30</v>
      </c>
      <c r="F285" s="90" t="s">
        <v>4538</v>
      </c>
      <c r="G285" s="158" t="s">
        <v>12</v>
      </c>
      <c r="H285" s="89" t="s">
        <v>23</v>
      </c>
      <c r="I285" s="89" t="s">
        <v>22</v>
      </c>
      <c r="J285" s="89">
        <v>700</v>
      </c>
      <c r="K285" s="89">
        <v>1</v>
      </c>
      <c r="L285" s="89" t="s">
        <v>3677</v>
      </c>
      <c r="M285" s="89" t="s">
        <v>21</v>
      </c>
      <c r="N285" s="89" t="s">
        <v>1281</v>
      </c>
      <c r="O285" s="89" t="s">
        <v>23</v>
      </c>
      <c r="P285" s="89" t="s">
        <v>23</v>
      </c>
      <c r="Q285" s="89" t="s">
        <v>23</v>
      </c>
      <c r="R285" s="89" t="s">
        <v>21</v>
      </c>
      <c r="S285" s="89">
        <v>1720398</v>
      </c>
      <c r="T285" s="89" t="s">
        <v>4539</v>
      </c>
      <c r="U285" s="89" t="s">
        <v>3714</v>
      </c>
      <c r="V285" s="89" t="s">
        <v>25</v>
      </c>
      <c r="W285" s="89" t="s">
        <v>21</v>
      </c>
      <c r="X285" s="89" t="s">
        <v>23</v>
      </c>
      <c r="Y285" s="89" t="s">
        <v>4540</v>
      </c>
      <c r="Z285" s="89" t="s">
        <v>4541</v>
      </c>
      <c r="AA285" s="89" t="s">
        <v>5414</v>
      </c>
      <c r="AB285" s="89" t="s">
        <v>5415</v>
      </c>
      <c r="AC285" t="s">
        <v>3891</v>
      </c>
      <c r="AD285" s="89">
        <v>10</v>
      </c>
      <c r="AE285" s="132">
        <f>Kalkulator!$F$3</f>
        <v>45383</v>
      </c>
      <c r="AF285" s="133">
        <f>Kalkulator!$H$3</f>
        <v>45412</v>
      </c>
    </row>
    <row r="286" spans="1:32" s="89" customFormat="1">
      <c r="A286" s="89" t="s">
        <v>4542</v>
      </c>
      <c r="B286" s="89" t="s">
        <v>4</v>
      </c>
      <c r="C286" s="89" t="s">
        <v>3674</v>
      </c>
      <c r="D286" s="89" t="s">
        <v>29</v>
      </c>
      <c r="E286" s="89" t="s">
        <v>30</v>
      </c>
      <c r="F286" s="90" t="s">
        <v>4543</v>
      </c>
      <c r="G286" s="158" t="s">
        <v>12</v>
      </c>
      <c r="H286" s="89" t="s">
        <v>23</v>
      </c>
      <c r="I286" s="89" t="s">
        <v>22</v>
      </c>
      <c r="J286" s="89">
        <v>700</v>
      </c>
      <c r="K286" s="89">
        <v>1</v>
      </c>
      <c r="L286" s="89" t="s">
        <v>3677</v>
      </c>
      <c r="M286" s="89" t="s">
        <v>21</v>
      </c>
      <c r="N286" s="89" t="s">
        <v>4544</v>
      </c>
      <c r="O286" s="89" t="s">
        <v>23</v>
      </c>
      <c r="P286" s="89" t="s">
        <v>23</v>
      </c>
      <c r="Q286" s="89" t="s">
        <v>23</v>
      </c>
      <c r="R286" s="89" t="s">
        <v>21</v>
      </c>
      <c r="S286" s="89">
        <v>1720398</v>
      </c>
      <c r="T286" s="89" t="s">
        <v>4545</v>
      </c>
      <c r="U286" s="89" t="s">
        <v>3714</v>
      </c>
      <c r="V286" s="89" t="s">
        <v>25</v>
      </c>
      <c r="W286" s="89" t="s">
        <v>21</v>
      </c>
      <c r="X286" s="89" t="s">
        <v>23</v>
      </c>
      <c r="Y286" s="89" t="s">
        <v>4546</v>
      </c>
      <c r="Z286" s="89" t="s">
        <v>4547</v>
      </c>
      <c r="AA286" s="89" t="s">
        <v>5416</v>
      </c>
      <c r="AB286" s="89" t="s">
        <v>5417</v>
      </c>
      <c r="AC286" t="s">
        <v>3931</v>
      </c>
      <c r="AD286" s="89">
        <v>11</v>
      </c>
      <c r="AE286" s="132">
        <f>Kalkulator!$F$3</f>
        <v>45383</v>
      </c>
      <c r="AF286" s="133">
        <f>Kalkulator!$H$3</f>
        <v>45412</v>
      </c>
    </row>
    <row r="287" spans="1:32" s="89" customFormat="1">
      <c r="A287" s="89" t="s">
        <v>4548</v>
      </c>
      <c r="B287" s="89" t="s">
        <v>4</v>
      </c>
      <c r="C287" s="89" t="s">
        <v>3674</v>
      </c>
      <c r="D287" s="89" t="s">
        <v>29</v>
      </c>
      <c r="E287" s="89" t="s">
        <v>30</v>
      </c>
      <c r="F287" s="90" t="s">
        <v>4549</v>
      </c>
      <c r="G287" s="158" t="s">
        <v>12</v>
      </c>
      <c r="H287" s="89" t="s">
        <v>23</v>
      </c>
      <c r="I287" s="89" t="s">
        <v>22</v>
      </c>
      <c r="J287" s="89">
        <v>700</v>
      </c>
      <c r="K287" s="89">
        <v>1</v>
      </c>
      <c r="L287" s="89" t="s">
        <v>3677</v>
      </c>
      <c r="M287" s="89" t="s">
        <v>21</v>
      </c>
      <c r="N287" s="89" t="s">
        <v>1309</v>
      </c>
      <c r="O287" s="89" t="s">
        <v>23</v>
      </c>
      <c r="P287" s="89" t="s">
        <v>23</v>
      </c>
      <c r="Q287" s="89" t="s">
        <v>23</v>
      </c>
      <c r="R287" s="89" t="s">
        <v>21</v>
      </c>
      <c r="S287" s="89">
        <v>1720398</v>
      </c>
      <c r="T287" s="89" t="s">
        <v>4069</v>
      </c>
      <c r="U287" s="89" t="s">
        <v>3714</v>
      </c>
      <c r="V287" s="89" t="s">
        <v>25</v>
      </c>
      <c r="W287" s="89" t="s">
        <v>21</v>
      </c>
      <c r="X287" s="89" t="s">
        <v>23</v>
      </c>
      <c r="Y287" s="89" t="s">
        <v>4550</v>
      </c>
      <c r="Z287" s="89" t="s">
        <v>4551</v>
      </c>
      <c r="AA287" s="89" t="s">
        <v>5418</v>
      </c>
      <c r="AB287" s="89" t="s">
        <v>5419</v>
      </c>
      <c r="AC287" t="s">
        <v>3891</v>
      </c>
      <c r="AD287" s="89">
        <v>10</v>
      </c>
      <c r="AE287" s="132">
        <f>Kalkulator!$F$3</f>
        <v>45383</v>
      </c>
      <c r="AF287" s="133">
        <f>Kalkulator!$H$3</f>
        <v>45412</v>
      </c>
    </row>
    <row r="288" spans="1:32" s="89" customFormat="1">
      <c r="A288" s="89" t="s">
        <v>4552</v>
      </c>
      <c r="B288" s="89" t="s">
        <v>4</v>
      </c>
      <c r="C288" s="89" t="s">
        <v>3674</v>
      </c>
      <c r="D288" s="89" t="s">
        <v>29</v>
      </c>
      <c r="E288" s="89" t="s">
        <v>30</v>
      </c>
      <c r="F288" s="90" t="s">
        <v>4553</v>
      </c>
      <c r="G288" s="158" t="s">
        <v>12</v>
      </c>
      <c r="H288" s="89" t="s">
        <v>23</v>
      </c>
      <c r="I288" s="89" t="s">
        <v>22</v>
      </c>
      <c r="J288" s="89">
        <v>700</v>
      </c>
      <c r="K288" s="89">
        <v>1</v>
      </c>
      <c r="L288" s="89" t="s">
        <v>3677</v>
      </c>
      <c r="M288" s="89" t="s">
        <v>21</v>
      </c>
      <c r="N288" s="89" t="s">
        <v>1348</v>
      </c>
      <c r="O288" s="89" t="s">
        <v>23</v>
      </c>
      <c r="P288" s="89" t="s">
        <v>23</v>
      </c>
      <c r="Q288" s="89" t="s">
        <v>23</v>
      </c>
      <c r="R288" s="89" t="s">
        <v>21</v>
      </c>
      <c r="S288" s="89">
        <v>1720398</v>
      </c>
      <c r="T288" s="89" t="s">
        <v>4554</v>
      </c>
      <c r="U288" s="89" t="s">
        <v>3714</v>
      </c>
      <c r="V288" s="89" t="s">
        <v>25</v>
      </c>
      <c r="W288" s="89" t="s">
        <v>21</v>
      </c>
      <c r="X288" s="89" t="s">
        <v>23</v>
      </c>
      <c r="Y288" s="89" t="s">
        <v>4555</v>
      </c>
      <c r="Z288" s="89" t="s">
        <v>4556</v>
      </c>
      <c r="AA288" s="89" t="s">
        <v>5420</v>
      </c>
      <c r="AB288" s="89" t="s">
        <v>5421</v>
      </c>
      <c r="AC288" t="s">
        <v>4557</v>
      </c>
      <c r="AD288" s="89">
        <v>5.83</v>
      </c>
      <c r="AE288" s="132">
        <f>Kalkulator!$F$3</f>
        <v>45383</v>
      </c>
      <c r="AF288" s="133">
        <f>Kalkulator!$H$3</f>
        <v>45412</v>
      </c>
    </row>
    <row r="289" spans="1:32" s="89" customFormat="1">
      <c r="A289" s="89" t="s">
        <v>4558</v>
      </c>
      <c r="B289" s="89" t="s">
        <v>4</v>
      </c>
      <c r="C289" s="89" t="s">
        <v>3674</v>
      </c>
      <c r="D289" s="89" t="s">
        <v>29</v>
      </c>
      <c r="E289" s="89" t="s">
        <v>30</v>
      </c>
      <c r="F289" s="90" t="s">
        <v>4559</v>
      </c>
      <c r="G289" s="158" t="s">
        <v>12</v>
      </c>
      <c r="H289" s="89" t="s">
        <v>23</v>
      </c>
      <c r="I289" s="89" t="s">
        <v>22</v>
      </c>
      <c r="J289" s="89">
        <v>700</v>
      </c>
      <c r="K289" s="89">
        <v>1</v>
      </c>
      <c r="L289" s="89" t="s">
        <v>3677</v>
      </c>
      <c r="M289" s="89" t="s">
        <v>21</v>
      </c>
      <c r="N289" s="89" t="s">
        <v>1348</v>
      </c>
      <c r="O289" s="89" t="s">
        <v>23</v>
      </c>
      <c r="P289" s="89" t="s">
        <v>23</v>
      </c>
      <c r="Q289" s="89" t="s">
        <v>23</v>
      </c>
      <c r="R289" s="89" t="s">
        <v>21</v>
      </c>
      <c r="S289" s="89">
        <v>1720398</v>
      </c>
      <c r="T289" s="89" t="s">
        <v>4560</v>
      </c>
      <c r="U289" s="89" t="s">
        <v>3714</v>
      </c>
      <c r="V289" s="89" t="s">
        <v>25</v>
      </c>
      <c r="W289" s="89" t="s">
        <v>21</v>
      </c>
      <c r="X289" s="89" t="s">
        <v>23</v>
      </c>
      <c r="Y289" s="89" t="s">
        <v>4561</v>
      </c>
      <c r="Z289" s="89" t="s">
        <v>4562</v>
      </c>
      <c r="AA289" s="89" t="s">
        <v>5422</v>
      </c>
      <c r="AB289" s="89" t="s">
        <v>5423</v>
      </c>
      <c r="AC289" t="s">
        <v>3931</v>
      </c>
      <c r="AD289" s="89">
        <v>11</v>
      </c>
      <c r="AE289" s="132">
        <f>Kalkulator!$F$3</f>
        <v>45383</v>
      </c>
      <c r="AF289" s="133">
        <f>Kalkulator!$H$3</f>
        <v>45412</v>
      </c>
    </row>
    <row r="290" spans="1:32" s="89" customFormat="1">
      <c r="A290" s="89" t="s">
        <v>4563</v>
      </c>
      <c r="B290" s="89" t="s">
        <v>4</v>
      </c>
      <c r="C290" s="89" t="s">
        <v>3674</v>
      </c>
      <c r="D290" s="89" t="s">
        <v>29</v>
      </c>
      <c r="E290" s="89" t="s">
        <v>30</v>
      </c>
      <c r="F290" s="90" t="s">
        <v>4564</v>
      </c>
      <c r="G290" s="158" t="s">
        <v>12</v>
      </c>
      <c r="H290" s="89" t="s">
        <v>23</v>
      </c>
      <c r="I290" s="89" t="s">
        <v>22</v>
      </c>
      <c r="J290" s="89">
        <v>700</v>
      </c>
      <c r="K290" s="89">
        <v>1</v>
      </c>
      <c r="L290" s="89" t="s">
        <v>3677</v>
      </c>
      <c r="M290" s="89" t="s">
        <v>21</v>
      </c>
      <c r="N290" s="89" t="s">
        <v>1291</v>
      </c>
      <c r="O290" s="89" t="s">
        <v>23</v>
      </c>
      <c r="P290" s="89" t="s">
        <v>23</v>
      </c>
      <c r="Q290" s="89" t="s">
        <v>23</v>
      </c>
      <c r="R290" s="89" t="s">
        <v>21</v>
      </c>
      <c r="S290" s="89">
        <v>1720398</v>
      </c>
      <c r="T290" s="89" t="s">
        <v>4511</v>
      </c>
      <c r="U290" s="89" t="s">
        <v>3714</v>
      </c>
      <c r="V290" s="89" t="s">
        <v>25</v>
      </c>
      <c r="W290" s="89" t="s">
        <v>21</v>
      </c>
      <c r="X290" s="89" t="s">
        <v>23</v>
      </c>
      <c r="Y290" s="89" t="s">
        <v>4565</v>
      </c>
      <c r="Z290" s="89" t="s">
        <v>4566</v>
      </c>
      <c r="AA290" s="89" t="s">
        <v>5424</v>
      </c>
      <c r="AB290" s="89" t="s">
        <v>5425</v>
      </c>
      <c r="AC290" t="s">
        <v>3931</v>
      </c>
      <c r="AD290" s="89">
        <v>11</v>
      </c>
      <c r="AE290" s="132">
        <f>Kalkulator!$F$3</f>
        <v>45383</v>
      </c>
      <c r="AF290" s="133">
        <f>Kalkulator!$H$3</f>
        <v>45412</v>
      </c>
    </row>
    <row r="291" spans="1:32" s="89" customFormat="1">
      <c r="A291" s="89" t="s">
        <v>5698</v>
      </c>
      <c r="B291" s="89" t="s">
        <v>4</v>
      </c>
      <c r="C291" s="89" t="s">
        <v>3674</v>
      </c>
      <c r="D291" s="89" t="s">
        <v>29</v>
      </c>
      <c r="E291" s="89" t="s">
        <v>30</v>
      </c>
      <c r="F291" s="90" t="s">
        <v>5699</v>
      </c>
      <c r="G291" s="158" t="s">
        <v>12</v>
      </c>
      <c r="H291" s="89" t="s">
        <v>23</v>
      </c>
      <c r="I291" s="89" t="s">
        <v>22</v>
      </c>
      <c r="J291" s="89">
        <v>700</v>
      </c>
      <c r="K291" s="89">
        <v>1</v>
      </c>
      <c r="L291" s="89" t="s">
        <v>3677</v>
      </c>
      <c r="M291" s="89" t="s">
        <v>21</v>
      </c>
      <c r="N291" s="89" t="s">
        <v>1348</v>
      </c>
      <c r="O291" s="89" t="s">
        <v>23</v>
      </c>
      <c r="P291" s="89" t="s">
        <v>23</v>
      </c>
      <c r="Q291" s="89" t="s">
        <v>23</v>
      </c>
      <c r="R291" s="89" t="s">
        <v>21</v>
      </c>
      <c r="S291" s="89">
        <v>1720398</v>
      </c>
      <c r="T291" s="89" t="s">
        <v>4608</v>
      </c>
      <c r="U291" s="89" t="s">
        <v>3714</v>
      </c>
      <c r="V291" s="89" t="s">
        <v>25</v>
      </c>
      <c r="W291" s="89" t="s">
        <v>21</v>
      </c>
      <c r="X291" s="89" t="s">
        <v>23</v>
      </c>
      <c r="Y291" s="89" t="s">
        <v>5802</v>
      </c>
      <c r="Z291" s="89" t="s">
        <v>5803</v>
      </c>
      <c r="AA291" s="89" t="s">
        <v>5861</v>
      </c>
      <c r="AB291" s="89" t="s">
        <v>5897</v>
      </c>
      <c r="AC291" t="s">
        <v>3931</v>
      </c>
      <c r="AD291" s="89">
        <v>11</v>
      </c>
      <c r="AE291" s="132">
        <f>Kalkulator!$F$3</f>
        <v>45383</v>
      </c>
      <c r="AF291" s="133">
        <f>Kalkulator!$H$3</f>
        <v>45412</v>
      </c>
    </row>
    <row r="292" spans="1:32" s="89" customFormat="1">
      <c r="A292" s="89" t="s">
        <v>4567</v>
      </c>
      <c r="B292" s="89" t="s">
        <v>4</v>
      </c>
      <c r="C292" s="89" t="s">
        <v>3674</v>
      </c>
      <c r="D292" s="89" t="s">
        <v>29</v>
      </c>
      <c r="E292" s="89" t="s">
        <v>30</v>
      </c>
      <c r="F292" s="90" t="s">
        <v>4568</v>
      </c>
      <c r="G292" s="158" t="s">
        <v>12</v>
      </c>
      <c r="H292" s="89" t="s">
        <v>23</v>
      </c>
      <c r="I292" s="89" t="s">
        <v>22</v>
      </c>
      <c r="J292" s="89">
        <v>700</v>
      </c>
      <c r="K292" s="89">
        <v>1</v>
      </c>
      <c r="L292" s="89" t="s">
        <v>3677</v>
      </c>
      <c r="M292" s="89" t="s">
        <v>21</v>
      </c>
      <c r="N292" s="89" t="s">
        <v>326</v>
      </c>
      <c r="O292" s="89" t="s">
        <v>23</v>
      </c>
      <c r="P292" s="89" t="s">
        <v>23</v>
      </c>
      <c r="Q292" s="89" t="s">
        <v>23</v>
      </c>
      <c r="R292" s="89" t="s">
        <v>21</v>
      </c>
      <c r="S292" s="89">
        <v>1720398</v>
      </c>
      <c r="T292" s="89" t="s">
        <v>4569</v>
      </c>
      <c r="U292" s="89" t="s">
        <v>3714</v>
      </c>
      <c r="V292" s="89" t="s">
        <v>25</v>
      </c>
      <c r="W292" s="89" t="s">
        <v>21</v>
      </c>
      <c r="X292" s="89" t="s">
        <v>23</v>
      </c>
      <c r="Y292" s="89" t="s">
        <v>4570</v>
      </c>
      <c r="Z292" s="89" t="s">
        <v>4571</v>
      </c>
      <c r="AA292" s="89" t="s">
        <v>5426</v>
      </c>
      <c r="AB292" s="89" t="s">
        <v>5427</v>
      </c>
      <c r="AC292" t="s">
        <v>3891</v>
      </c>
      <c r="AD292" s="89">
        <v>10</v>
      </c>
      <c r="AE292" s="132">
        <f>Kalkulator!$F$3</f>
        <v>45383</v>
      </c>
      <c r="AF292" s="133">
        <f>Kalkulator!$H$3</f>
        <v>45412</v>
      </c>
    </row>
    <row r="293" spans="1:32" s="89" customFormat="1">
      <c r="A293" s="89" t="s">
        <v>5700</v>
      </c>
      <c r="B293" s="89" t="s">
        <v>4</v>
      </c>
      <c r="C293" s="89" t="s">
        <v>3674</v>
      </c>
      <c r="D293" s="89" t="s">
        <v>29</v>
      </c>
      <c r="E293" s="89" t="s">
        <v>30</v>
      </c>
      <c r="F293" s="90" t="s">
        <v>5701</v>
      </c>
      <c r="G293" s="158" t="s">
        <v>12</v>
      </c>
      <c r="H293" s="89" t="s">
        <v>23</v>
      </c>
      <c r="I293" s="89" t="s">
        <v>22</v>
      </c>
      <c r="J293" s="89">
        <v>700</v>
      </c>
      <c r="K293" s="89">
        <v>1</v>
      </c>
      <c r="L293" s="89" t="s">
        <v>3677</v>
      </c>
      <c r="M293" s="89" t="s">
        <v>21</v>
      </c>
      <c r="N293" s="89" t="s">
        <v>1348</v>
      </c>
      <c r="O293" s="89" t="s">
        <v>23</v>
      </c>
      <c r="P293" s="89" t="s">
        <v>23</v>
      </c>
      <c r="Q293" s="89" t="s">
        <v>23</v>
      </c>
      <c r="R293" s="89" t="s">
        <v>21</v>
      </c>
      <c r="S293" s="89">
        <v>1720398</v>
      </c>
      <c r="T293" s="89" t="s">
        <v>4545</v>
      </c>
      <c r="U293" s="89" t="s">
        <v>3714</v>
      </c>
      <c r="V293" s="89" t="s">
        <v>25</v>
      </c>
      <c r="W293" s="89" t="s">
        <v>21</v>
      </c>
      <c r="X293" s="89" t="s">
        <v>23</v>
      </c>
      <c r="Y293" s="89" t="s">
        <v>5804</v>
      </c>
      <c r="Z293" s="89" t="s">
        <v>5805</v>
      </c>
      <c r="AA293" s="89" t="s">
        <v>5862</v>
      </c>
      <c r="AB293" s="89" t="s">
        <v>5898</v>
      </c>
      <c r="AC293" t="s">
        <v>3891</v>
      </c>
      <c r="AD293" s="89">
        <v>10</v>
      </c>
      <c r="AE293" s="132">
        <f>Kalkulator!$F$3</f>
        <v>45383</v>
      </c>
      <c r="AF293" s="133">
        <f>Kalkulator!$H$3</f>
        <v>45412</v>
      </c>
    </row>
    <row r="294" spans="1:32" s="89" customFormat="1">
      <c r="A294" s="89" t="s">
        <v>4572</v>
      </c>
      <c r="B294" s="89" t="s">
        <v>4</v>
      </c>
      <c r="C294" s="89" t="s">
        <v>3674</v>
      </c>
      <c r="D294" s="89" t="s">
        <v>29</v>
      </c>
      <c r="E294" s="89" t="s">
        <v>30</v>
      </c>
      <c r="F294" s="90" t="s">
        <v>4573</v>
      </c>
      <c r="G294" s="158" t="s">
        <v>12</v>
      </c>
      <c r="H294" s="89" t="s">
        <v>23</v>
      </c>
      <c r="I294" s="89" t="s">
        <v>22</v>
      </c>
      <c r="J294" s="89">
        <v>700</v>
      </c>
      <c r="K294" s="89">
        <v>1</v>
      </c>
      <c r="L294" s="89" t="s">
        <v>3677</v>
      </c>
      <c r="M294" s="89" t="s">
        <v>21</v>
      </c>
      <c r="N294" s="89" t="s">
        <v>38</v>
      </c>
      <c r="O294" s="89" t="s">
        <v>23</v>
      </c>
      <c r="P294" s="89" t="s">
        <v>23</v>
      </c>
      <c r="Q294" s="89" t="s">
        <v>23</v>
      </c>
      <c r="R294" s="89" t="s">
        <v>21</v>
      </c>
      <c r="S294" s="89">
        <v>1720398</v>
      </c>
      <c r="T294" s="89" t="s">
        <v>4574</v>
      </c>
      <c r="U294" s="89" t="s">
        <v>3714</v>
      </c>
      <c r="V294" s="89" t="s">
        <v>25</v>
      </c>
      <c r="W294" s="89" t="s">
        <v>21</v>
      </c>
      <c r="X294" s="89" t="s">
        <v>23</v>
      </c>
      <c r="Y294" s="89" t="s">
        <v>4575</v>
      </c>
      <c r="Z294" s="89" t="s">
        <v>4576</v>
      </c>
      <c r="AA294" s="89" t="s">
        <v>5428</v>
      </c>
      <c r="AB294" s="89" t="s">
        <v>5429</v>
      </c>
      <c r="AC294" t="s">
        <v>3891</v>
      </c>
      <c r="AD294" s="89">
        <v>10</v>
      </c>
      <c r="AE294" s="132">
        <f>Kalkulator!$F$3</f>
        <v>45383</v>
      </c>
      <c r="AF294" s="133">
        <f>Kalkulator!$H$3</f>
        <v>45412</v>
      </c>
    </row>
    <row r="295" spans="1:32" s="89" customFormat="1">
      <c r="A295" s="89" t="s">
        <v>4577</v>
      </c>
      <c r="B295" s="89" t="s">
        <v>4</v>
      </c>
      <c r="C295" s="89" t="s">
        <v>3674</v>
      </c>
      <c r="D295" s="89" t="s">
        <v>29</v>
      </c>
      <c r="E295" s="89" t="s">
        <v>30</v>
      </c>
      <c r="F295" s="90" t="s">
        <v>4578</v>
      </c>
      <c r="G295" s="158" t="s">
        <v>12</v>
      </c>
      <c r="H295" s="89" t="s">
        <v>23</v>
      </c>
      <c r="I295" s="89" t="s">
        <v>1399</v>
      </c>
      <c r="J295" s="89">
        <v>700</v>
      </c>
      <c r="K295" s="89">
        <v>1</v>
      </c>
      <c r="L295" s="89" t="s">
        <v>3677</v>
      </c>
      <c r="M295" s="89" t="s">
        <v>21</v>
      </c>
      <c r="N295" s="89" t="s">
        <v>1281</v>
      </c>
      <c r="O295" s="89" t="s">
        <v>23</v>
      </c>
      <c r="P295" s="89" t="s">
        <v>23</v>
      </c>
      <c r="Q295" s="89" t="s">
        <v>23</v>
      </c>
      <c r="R295" s="89" t="s">
        <v>21</v>
      </c>
      <c r="S295" s="89">
        <v>1720398</v>
      </c>
      <c r="T295" s="89" t="s">
        <v>1399</v>
      </c>
      <c r="U295" s="89" t="s">
        <v>3714</v>
      </c>
      <c r="V295" s="89" t="s">
        <v>25</v>
      </c>
      <c r="W295" s="89" t="s">
        <v>21</v>
      </c>
      <c r="X295" s="89" t="s">
        <v>23</v>
      </c>
      <c r="Y295" s="89" t="s">
        <v>4579</v>
      </c>
      <c r="Z295" s="89" t="s">
        <v>4580</v>
      </c>
      <c r="AA295" s="89" t="s">
        <v>5430</v>
      </c>
      <c r="AB295" s="89" t="s">
        <v>5431</v>
      </c>
      <c r="AC295" t="s">
        <v>3891</v>
      </c>
      <c r="AD295" s="89">
        <v>10</v>
      </c>
      <c r="AE295" s="132">
        <f>Kalkulator!$F$3</f>
        <v>45383</v>
      </c>
      <c r="AF295" s="133">
        <f>Kalkulator!$H$3</f>
        <v>45412</v>
      </c>
    </row>
    <row r="296" spans="1:32" s="89" customFormat="1">
      <c r="A296" s="89" t="s">
        <v>4581</v>
      </c>
      <c r="B296" s="89" t="s">
        <v>4</v>
      </c>
      <c r="C296" s="89" t="s">
        <v>3674</v>
      </c>
      <c r="D296" s="89" t="s">
        <v>29</v>
      </c>
      <c r="E296" s="89" t="s">
        <v>30</v>
      </c>
      <c r="F296" s="90" t="s">
        <v>4582</v>
      </c>
      <c r="G296" s="158" t="s">
        <v>12</v>
      </c>
      <c r="H296" s="89" t="s">
        <v>23</v>
      </c>
      <c r="I296" s="89" t="s">
        <v>22</v>
      </c>
      <c r="J296" s="89">
        <v>700</v>
      </c>
      <c r="K296" s="89">
        <v>1</v>
      </c>
      <c r="L296" s="89" t="s">
        <v>3677</v>
      </c>
      <c r="M296" s="89" t="s">
        <v>21</v>
      </c>
      <c r="N296" s="89" t="s">
        <v>1309</v>
      </c>
      <c r="O296" s="89" t="s">
        <v>23</v>
      </c>
      <c r="P296" s="89" t="s">
        <v>23</v>
      </c>
      <c r="Q296" s="89" t="s">
        <v>23</v>
      </c>
      <c r="R296" s="89" t="s">
        <v>21</v>
      </c>
      <c r="S296" s="89">
        <v>1720398</v>
      </c>
      <c r="T296" s="89" t="s">
        <v>4511</v>
      </c>
      <c r="U296" s="89" t="s">
        <v>3714</v>
      </c>
      <c r="V296" s="89" t="s">
        <v>25</v>
      </c>
      <c r="W296" s="89" t="s">
        <v>21</v>
      </c>
      <c r="X296" s="89" t="s">
        <v>23</v>
      </c>
      <c r="Y296" s="89" t="s">
        <v>4583</v>
      </c>
      <c r="Z296" s="89" t="s">
        <v>4584</v>
      </c>
      <c r="AA296" s="89" t="s">
        <v>5432</v>
      </c>
      <c r="AB296" s="89" t="s">
        <v>5433</v>
      </c>
      <c r="AC296" t="s">
        <v>3931</v>
      </c>
      <c r="AD296" s="89">
        <v>11</v>
      </c>
      <c r="AE296" s="132">
        <f>Kalkulator!$F$3</f>
        <v>45383</v>
      </c>
      <c r="AF296" s="133">
        <f>Kalkulator!$H$3</f>
        <v>45412</v>
      </c>
    </row>
    <row r="297" spans="1:32" s="89" customFormat="1">
      <c r="A297" s="89" t="s">
        <v>4585</v>
      </c>
      <c r="B297" s="89" t="s">
        <v>4</v>
      </c>
      <c r="C297" s="89" t="s">
        <v>3674</v>
      </c>
      <c r="D297" s="89" t="s">
        <v>29</v>
      </c>
      <c r="E297" s="89" t="s">
        <v>30</v>
      </c>
      <c r="F297" s="90" t="s">
        <v>4586</v>
      </c>
      <c r="G297" s="158" t="s">
        <v>12</v>
      </c>
      <c r="H297" s="89" t="s">
        <v>23</v>
      </c>
      <c r="I297" s="89" t="s">
        <v>22</v>
      </c>
      <c r="J297" s="89">
        <v>700</v>
      </c>
      <c r="K297" s="89">
        <v>1</v>
      </c>
      <c r="L297" s="89" t="s">
        <v>3677</v>
      </c>
      <c r="M297" s="89" t="s">
        <v>21</v>
      </c>
      <c r="N297" s="89" t="s">
        <v>1281</v>
      </c>
      <c r="O297" s="89" t="s">
        <v>23</v>
      </c>
      <c r="P297" s="89" t="s">
        <v>23</v>
      </c>
      <c r="Q297" s="89" t="s">
        <v>23</v>
      </c>
      <c r="R297" s="89" t="s">
        <v>21</v>
      </c>
      <c r="S297" s="89">
        <v>1720398</v>
      </c>
      <c r="T297" s="89" t="s">
        <v>4587</v>
      </c>
      <c r="U297" s="89" t="s">
        <v>3714</v>
      </c>
      <c r="V297" s="89" t="s">
        <v>25</v>
      </c>
      <c r="W297" s="89" t="s">
        <v>21</v>
      </c>
      <c r="X297" s="89" t="s">
        <v>23</v>
      </c>
      <c r="Y297" s="89" t="s">
        <v>4588</v>
      </c>
      <c r="Z297" s="89" t="s">
        <v>4589</v>
      </c>
      <c r="AA297" s="89" t="s">
        <v>5434</v>
      </c>
      <c r="AB297" s="89" t="s">
        <v>5435</v>
      </c>
      <c r="AC297" t="s">
        <v>3891</v>
      </c>
      <c r="AD297" s="89">
        <v>10</v>
      </c>
      <c r="AE297" s="132">
        <f>Kalkulator!$F$3</f>
        <v>45383</v>
      </c>
      <c r="AF297" s="133">
        <f>Kalkulator!$H$3</f>
        <v>45412</v>
      </c>
    </row>
    <row r="298" spans="1:32" s="89" customFormat="1">
      <c r="A298" s="89" t="s">
        <v>4590</v>
      </c>
      <c r="B298" s="89" t="s">
        <v>4</v>
      </c>
      <c r="C298" s="89" t="s">
        <v>3674</v>
      </c>
      <c r="D298" s="89" t="s">
        <v>29</v>
      </c>
      <c r="E298" s="89" t="s">
        <v>30</v>
      </c>
      <c r="F298" s="90" t="s">
        <v>4591</v>
      </c>
      <c r="G298" s="158" t="s">
        <v>12</v>
      </c>
      <c r="H298" s="89" t="s">
        <v>23</v>
      </c>
      <c r="I298" s="89" t="s">
        <v>4592</v>
      </c>
      <c r="J298" s="89">
        <v>700</v>
      </c>
      <c r="K298" s="89">
        <v>1</v>
      </c>
      <c r="L298" s="89" t="s">
        <v>3677</v>
      </c>
      <c r="M298" s="89" t="s">
        <v>21</v>
      </c>
      <c r="N298" s="89" t="s">
        <v>4593</v>
      </c>
      <c r="O298" s="89" t="s">
        <v>23</v>
      </c>
      <c r="P298" s="89" t="s">
        <v>23</v>
      </c>
      <c r="Q298" s="89" t="s">
        <v>23</v>
      </c>
      <c r="R298" s="89" t="s">
        <v>21</v>
      </c>
      <c r="S298" s="89">
        <v>1720398</v>
      </c>
      <c r="T298" s="89" t="s">
        <v>4592</v>
      </c>
      <c r="U298" s="89" t="s">
        <v>3714</v>
      </c>
      <c r="V298" s="89" t="s">
        <v>25</v>
      </c>
      <c r="W298" s="89" t="s">
        <v>21</v>
      </c>
      <c r="X298" s="89" t="s">
        <v>23</v>
      </c>
      <c r="Y298" s="89" t="s">
        <v>4594</v>
      </c>
      <c r="Z298" s="89" t="s">
        <v>4595</v>
      </c>
      <c r="AA298" s="89" t="s">
        <v>5436</v>
      </c>
      <c r="AB298" s="89" t="s">
        <v>5437</v>
      </c>
      <c r="AC298" t="s">
        <v>3931</v>
      </c>
      <c r="AD298" s="89">
        <v>11</v>
      </c>
      <c r="AE298" s="132">
        <f>Kalkulator!$F$3</f>
        <v>45383</v>
      </c>
      <c r="AF298" s="133">
        <f>Kalkulator!$H$3</f>
        <v>45412</v>
      </c>
    </row>
    <row r="299" spans="1:32" s="89" customFormat="1">
      <c r="A299" s="89" t="s">
        <v>4596</v>
      </c>
      <c r="B299" s="89" t="s">
        <v>4</v>
      </c>
      <c r="C299" s="89" t="s">
        <v>3674</v>
      </c>
      <c r="D299" s="89" t="s">
        <v>29</v>
      </c>
      <c r="E299" s="89" t="s">
        <v>30</v>
      </c>
      <c r="F299" s="90" t="s">
        <v>4597</v>
      </c>
      <c r="G299" s="158" t="s">
        <v>12</v>
      </c>
      <c r="H299" s="89" t="s">
        <v>23</v>
      </c>
      <c r="I299" s="89" t="s">
        <v>22</v>
      </c>
      <c r="J299" s="89">
        <v>700</v>
      </c>
      <c r="K299" s="89">
        <v>1</v>
      </c>
      <c r="L299" s="89" t="s">
        <v>3677</v>
      </c>
      <c r="M299" s="89" t="s">
        <v>21</v>
      </c>
      <c r="N299" s="89" t="s">
        <v>1308</v>
      </c>
      <c r="O299" s="89" t="s">
        <v>23</v>
      </c>
      <c r="P299" s="89" t="s">
        <v>23</v>
      </c>
      <c r="Q299" s="89" t="s">
        <v>23</v>
      </c>
      <c r="R299" s="89" t="s">
        <v>21</v>
      </c>
      <c r="S299" s="89">
        <v>1720398</v>
      </c>
      <c r="T299" s="89" t="s">
        <v>4598</v>
      </c>
      <c r="U299" s="89" t="s">
        <v>3714</v>
      </c>
      <c r="V299" s="89" t="s">
        <v>25</v>
      </c>
      <c r="W299" s="89" t="s">
        <v>21</v>
      </c>
      <c r="X299" s="89" t="s">
        <v>23</v>
      </c>
      <c r="Y299" s="89" t="s">
        <v>4599</v>
      </c>
      <c r="Z299" s="89" t="s">
        <v>4600</v>
      </c>
      <c r="AA299" s="89" t="s">
        <v>5438</v>
      </c>
      <c r="AB299" s="89" t="s">
        <v>5439</v>
      </c>
      <c r="AC299" t="s">
        <v>3891</v>
      </c>
      <c r="AD299" s="89">
        <v>10</v>
      </c>
      <c r="AE299" s="132">
        <f>Kalkulator!$F$3</f>
        <v>45383</v>
      </c>
      <c r="AF299" s="133">
        <f>Kalkulator!$H$3</f>
        <v>45412</v>
      </c>
    </row>
    <row r="300" spans="1:32" s="89" customFormat="1">
      <c r="A300" s="89" t="s">
        <v>4601</v>
      </c>
      <c r="B300" s="89" t="s">
        <v>4</v>
      </c>
      <c r="C300" s="89" t="s">
        <v>3674</v>
      </c>
      <c r="D300" s="89" t="s">
        <v>29</v>
      </c>
      <c r="E300" s="89" t="s">
        <v>30</v>
      </c>
      <c r="F300" s="90" t="s">
        <v>4602</v>
      </c>
      <c r="G300" s="158" t="s">
        <v>12</v>
      </c>
      <c r="H300" s="89" t="s">
        <v>23</v>
      </c>
      <c r="I300" s="89" t="s">
        <v>22</v>
      </c>
      <c r="J300" s="89">
        <v>700</v>
      </c>
      <c r="K300" s="89">
        <v>1</v>
      </c>
      <c r="L300" s="89" t="s">
        <v>3677</v>
      </c>
      <c r="M300" s="89" t="s">
        <v>21</v>
      </c>
      <c r="N300" s="89" t="s">
        <v>1308</v>
      </c>
      <c r="O300" s="89" t="s">
        <v>23</v>
      </c>
      <c r="P300" s="89" t="s">
        <v>23</v>
      </c>
      <c r="Q300" s="89" t="s">
        <v>23</v>
      </c>
      <c r="R300" s="89" t="s">
        <v>21</v>
      </c>
      <c r="S300" s="89">
        <v>1720398</v>
      </c>
      <c r="T300" s="89" t="s">
        <v>4237</v>
      </c>
      <c r="U300" s="89" t="s">
        <v>3714</v>
      </c>
      <c r="V300" s="89" t="s">
        <v>25</v>
      </c>
      <c r="W300" s="89" t="s">
        <v>21</v>
      </c>
      <c r="X300" s="89" t="s">
        <v>23</v>
      </c>
      <c r="Y300" s="89" t="s">
        <v>4603</v>
      </c>
      <c r="Z300" s="89" t="s">
        <v>4604</v>
      </c>
      <c r="AA300" s="89" t="s">
        <v>5440</v>
      </c>
      <c r="AB300" s="89" t="s">
        <v>5441</v>
      </c>
      <c r="AC300" t="s">
        <v>4605</v>
      </c>
      <c r="AD300" s="89">
        <v>5.83</v>
      </c>
      <c r="AE300" s="132">
        <f>Kalkulator!$F$3</f>
        <v>45383</v>
      </c>
      <c r="AF300" s="133">
        <f>Kalkulator!$H$3</f>
        <v>45412</v>
      </c>
    </row>
    <row r="301" spans="1:32" s="89" customFormat="1">
      <c r="A301" s="89" t="s">
        <v>4606</v>
      </c>
      <c r="B301" s="89" t="s">
        <v>4</v>
      </c>
      <c r="C301" s="89" t="s">
        <v>3674</v>
      </c>
      <c r="D301" s="89" t="s">
        <v>29</v>
      </c>
      <c r="E301" s="89" t="s">
        <v>30</v>
      </c>
      <c r="F301" s="90" t="s">
        <v>4607</v>
      </c>
      <c r="G301" s="158" t="s">
        <v>12</v>
      </c>
      <c r="H301" s="89" t="s">
        <v>23</v>
      </c>
      <c r="I301" s="89" t="s">
        <v>22</v>
      </c>
      <c r="J301" s="89">
        <v>700</v>
      </c>
      <c r="K301" s="89">
        <v>1</v>
      </c>
      <c r="L301" s="89" t="s">
        <v>3677</v>
      </c>
      <c r="M301" s="89" t="s">
        <v>21</v>
      </c>
      <c r="N301" s="89" t="s">
        <v>1359</v>
      </c>
      <c r="O301" s="89" t="s">
        <v>23</v>
      </c>
      <c r="P301" s="89" t="s">
        <v>23</v>
      </c>
      <c r="Q301" s="89" t="s">
        <v>23</v>
      </c>
      <c r="R301" s="89" t="s">
        <v>21</v>
      </c>
      <c r="S301" s="89">
        <v>1720398</v>
      </c>
      <c r="T301" s="89" t="s">
        <v>4608</v>
      </c>
      <c r="U301" s="89" t="s">
        <v>3714</v>
      </c>
      <c r="V301" s="89" t="s">
        <v>25</v>
      </c>
      <c r="W301" s="89" t="s">
        <v>21</v>
      </c>
      <c r="X301" s="89" t="s">
        <v>23</v>
      </c>
      <c r="Y301" s="89" t="s">
        <v>4609</v>
      </c>
      <c r="Z301" s="89" t="s">
        <v>4610</v>
      </c>
      <c r="AA301" s="89" t="s">
        <v>5442</v>
      </c>
      <c r="AB301" s="89" t="s">
        <v>5443</v>
      </c>
      <c r="AC301" t="s">
        <v>3891</v>
      </c>
      <c r="AD301" s="89">
        <v>10</v>
      </c>
      <c r="AE301" s="132">
        <f>Kalkulator!$F$3</f>
        <v>45383</v>
      </c>
      <c r="AF301" s="133">
        <f>Kalkulator!$H$3</f>
        <v>45412</v>
      </c>
    </row>
    <row r="302" spans="1:32" s="89" customFormat="1">
      <c r="A302" s="89" t="s">
        <v>4611</v>
      </c>
      <c r="B302" s="89" t="s">
        <v>4</v>
      </c>
      <c r="C302" s="89" t="s">
        <v>3674</v>
      </c>
      <c r="D302" s="89" t="s">
        <v>29</v>
      </c>
      <c r="E302" s="89" t="s">
        <v>30</v>
      </c>
      <c r="F302" s="90" t="s">
        <v>4612</v>
      </c>
      <c r="G302" s="158" t="s">
        <v>12</v>
      </c>
      <c r="H302" s="89" t="s">
        <v>23</v>
      </c>
      <c r="I302" s="89" t="s">
        <v>22</v>
      </c>
      <c r="J302" s="89">
        <v>700</v>
      </c>
      <c r="K302" s="89">
        <v>1</v>
      </c>
      <c r="L302" s="89" t="s">
        <v>3677</v>
      </c>
      <c r="M302" s="89" t="s">
        <v>21</v>
      </c>
      <c r="N302" s="89" t="s">
        <v>1356</v>
      </c>
      <c r="O302" s="89" t="s">
        <v>23</v>
      </c>
      <c r="P302" s="89" t="s">
        <v>23</v>
      </c>
      <c r="Q302" s="89" t="s">
        <v>23</v>
      </c>
      <c r="R302" s="89" t="s">
        <v>21</v>
      </c>
      <c r="S302" s="89">
        <v>1720398</v>
      </c>
      <c r="T302" s="89" t="s">
        <v>4501</v>
      </c>
      <c r="U302" s="89" t="s">
        <v>3714</v>
      </c>
      <c r="V302" s="89" t="s">
        <v>25</v>
      </c>
      <c r="W302" s="89" t="s">
        <v>21</v>
      </c>
      <c r="X302" s="89" t="s">
        <v>23</v>
      </c>
      <c r="Y302" s="89" t="s">
        <v>4613</v>
      </c>
      <c r="Z302" s="89" t="s">
        <v>4614</v>
      </c>
      <c r="AA302" s="89" t="s">
        <v>5444</v>
      </c>
      <c r="AB302" s="89" t="s">
        <v>5445</v>
      </c>
      <c r="AC302" t="s">
        <v>3931</v>
      </c>
      <c r="AD302" s="89">
        <v>11</v>
      </c>
      <c r="AE302" s="132">
        <f>Kalkulator!$F$3</f>
        <v>45383</v>
      </c>
      <c r="AF302" s="133">
        <f>Kalkulator!$H$3</f>
        <v>45412</v>
      </c>
    </row>
    <row r="303" spans="1:32" s="89" customFormat="1">
      <c r="A303" s="89" t="s">
        <v>4615</v>
      </c>
      <c r="B303" s="89" t="s">
        <v>4</v>
      </c>
      <c r="C303" s="89" t="s">
        <v>3674</v>
      </c>
      <c r="D303" s="89" t="s">
        <v>29</v>
      </c>
      <c r="E303" s="89" t="s">
        <v>30</v>
      </c>
      <c r="F303" s="90" t="s">
        <v>4616</v>
      </c>
      <c r="G303" s="158" t="s">
        <v>12</v>
      </c>
      <c r="H303" s="89" t="s">
        <v>23</v>
      </c>
      <c r="I303" s="89" t="s">
        <v>22</v>
      </c>
      <c r="J303" s="89">
        <v>700</v>
      </c>
      <c r="K303" s="89">
        <v>1</v>
      </c>
      <c r="L303" s="89" t="s">
        <v>3677</v>
      </c>
      <c r="M303" s="89" t="s">
        <v>21</v>
      </c>
      <c r="N303" s="89" t="s">
        <v>1308</v>
      </c>
      <c r="O303" s="89" t="s">
        <v>23</v>
      </c>
      <c r="P303" s="89" t="s">
        <v>23</v>
      </c>
      <c r="Q303" s="89" t="s">
        <v>23</v>
      </c>
      <c r="R303" s="89" t="s">
        <v>21</v>
      </c>
      <c r="S303" s="89">
        <v>1720398</v>
      </c>
      <c r="T303" s="89" t="s">
        <v>4617</v>
      </c>
      <c r="U303" s="89" t="s">
        <v>3714</v>
      </c>
      <c r="V303" s="89" t="s">
        <v>25</v>
      </c>
      <c r="W303" s="89" t="s">
        <v>21</v>
      </c>
      <c r="X303" s="89" t="s">
        <v>23</v>
      </c>
      <c r="Y303" s="89" t="s">
        <v>4618</v>
      </c>
      <c r="Z303" s="89" t="s">
        <v>4619</v>
      </c>
      <c r="AA303" s="89" t="s">
        <v>5446</v>
      </c>
      <c r="AB303" s="89" t="s">
        <v>5447</v>
      </c>
      <c r="AC303" t="s">
        <v>4620</v>
      </c>
      <c r="AD303" s="89">
        <v>5.33</v>
      </c>
      <c r="AE303" s="132">
        <f>Kalkulator!$F$3</f>
        <v>45383</v>
      </c>
      <c r="AF303" s="133">
        <f>Kalkulator!$H$3</f>
        <v>45412</v>
      </c>
    </row>
    <row r="304" spans="1:32" s="89" customFormat="1">
      <c r="A304" s="89" t="s">
        <v>4621</v>
      </c>
      <c r="B304" s="89" t="s">
        <v>4</v>
      </c>
      <c r="C304" s="89" t="s">
        <v>3674</v>
      </c>
      <c r="D304" s="89" t="s">
        <v>29</v>
      </c>
      <c r="E304" s="89" t="s">
        <v>30</v>
      </c>
      <c r="F304" s="90" t="s">
        <v>4622</v>
      </c>
      <c r="G304" s="158" t="s">
        <v>12</v>
      </c>
      <c r="H304" s="89" t="s">
        <v>23</v>
      </c>
      <c r="I304" s="89" t="s">
        <v>22</v>
      </c>
      <c r="J304" s="89">
        <v>700</v>
      </c>
      <c r="K304" s="89">
        <v>1</v>
      </c>
      <c r="L304" s="89" t="s">
        <v>3677</v>
      </c>
      <c r="M304" s="89" t="s">
        <v>21</v>
      </c>
      <c r="N304" s="89" t="s">
        <v>326</v>
      </c>
      <c r="O304" s="89" t="s">
        <v>23</v>
      </c>
      <c r="P304" s="89" t="s">
        <v>23</v>
      </c>
      <c r="Q304" s="89" t="s">
        <v>23</v>
      </c>
      <c r="R304" s="89" t="s">
        <v>21</v>
      </c>
      <c r="S304" s="89">
        <v>1720398</v>
      </c>
      <c r="T304" s="89" t="s">
        <v>4623</v>
      </c>
      <c r="U304" s="89" t="s">
        <v>3714</v>
      </c>
      <c r="V304" s="89" t="s">
        <v>25</v>
      </c>
      <c r="W304" s="89" t="s">
        <v>21</v>
      </c>
      <c r="X304" s="89" t="s">
        <v>23</v>
      </c>
      <c r="Y304" s="89" t="s">
        <v>4624</v>
      </c>
      <c r="Z304" s="89" t="s">
        <v>4625</v>
      </c>
      <c r="AA304" s="89" t="s">
        <v>5448</v>
      </c>
      <c r="AB304" s="89" t="s">
        <v>5449</v>
      </c>
      <c r="AC304" t="s">
        <v>3891</v>
      </c>
      <c r="AD304" s="89">
        <v>10</v>
      </c>
      <c r="AE304" s="132">
        <f>Kalkulator!$F$3</f>
        <v>45383</v>
      </c>
      <c r="AF304" s="133">
        <f>Kalkulator!$H$3</f>
        <v>45412</v>
      </c>
    </row>
    <row r="305" spans="1:32" s="89" customFormat="1">
      <c r="A305" s="89" t="s">
        <v>4626</v>
      </c>
      <c r="B305" s="89" t="s">
        <v>4</v>
      </c>
      <c r="C305" s="89" t="s">
        <v>3674</v>
      </c>
      <c r="D305" s="89" t="s">
        <v>29</v>
      </c>
      <c r="E305" s="89" t="s">
        <v>30</v>
      </c>
      <c r="F305" s="90" t="s">
        <v>4627</v>
      </c>
      <c r="G305" s="158" t="s">
        <v>12</v>
      </c>
      <c r="H305" s="89" t="s">
        <v>23</v>
      </c>
      <c r="I305" s="89" t="s">
        <v>22</v>
      </c>
      <c r="J305" s="89">
        <v>700</v>
      </c>
      <c r="K305" s="89">
        <v>1</v>
      </c>
      <c r="L305" s="89" t="s">
        <v>3677</v>
      </c>
      <c r="M305" s="89" t="s">
        <v>21</v>
      </c>
      <c r="N305" s="89" t="s">
        <v>1359</v>
      </c>
      <c r="O305" s="89" t="s">
        <v>23</v>
      </c>
      <c r="P305" s="89" t="s">
        <v>23</v>
      </c>
      <c r="Q305" s="89" t="s">
        <v>23</v>
      </c>
      <c r="R305" s="89" t="s">
        <v>21</v>
      </c>
      <c r="S305" s="89">
        <v>1720398</v>
      </c>
      <c r="T305" s="89" t="s">
        <v>4511</v>
      </c>
      <c r="U305" s="89" t="s">
        <v>3714</v>
      </c>
      <c r="V305" s="89" t="s">
        <v>25</v>
      </c>
      <c r="W305" s="89" t="s">
        <v>21</v>
      </c>
      <c r="X305" s="89" t="s">
        <v>23</v>
      </c>
      <c r="Y305" s="89" t="s">
        <v>4628</v>
      </c>
      <c r="Z305" s="89" t="s">
        <v>4629</v>
      </c>
      <c r="AA305" s="89" t="s">
        <v>5450</v>
      </c>
      <c r="AB305" s="89" t="s">
        <v>5451</v>
      </c>
      <c r="AC305" t="s">
        <v>3931</v>
      </c>
      <c r="AD305" s="89">
        <v>11</v>
      </c>
      <c r="AE305" s="132">
        <f>Kalkulator!$F$3</f>
        <v>45383</v>
      </c>
      <c r="AF305" s="133">
        <f>Kalkulator!$H$3</f>
        <v>45412</v>
      </c>
    </row>
    <row r="306" spans="1:32" s="89" customFormat="1">
      <c r="A306" s="89" t="s">
        <v>4630</v>
      </c>
      <c r="B306" s="89" t="s">
        <v>4</v>
      </c>
      <c r="C306" s="89" t="s">
        <v>3674</v>
      </c>
      <c r="D306" s="89" t="s">
        <v>29</v>
      </c>
      <c r="E306" s="89" t="s">
        <v>30</v>
      </c>
      <c r="F306" s="90" t="s">
        <v>4631</v>
      </c>
      <c r="G306" s="158" t="s">
        <v>12</v>
      </c>
      <c r="H306" s="89" t="s">
        <v>23</v>
      </c>
      <c r="I306" s="89" t="s">
        <v>4632</v>
      </c>
      <c r="J306" s="89">
        <v>700</v>
      </c>
      <c r="K306" s="89">
        <v>1</v>
      </c>
      <c r="L306" s="89" t="s">
        <v>3677</v>
      </c>
      <c r="M306" s="89" t="s">
        <v>21</v>
      </c>
      <c r="N306" s="89" t="s">
        <v>1309</v>
      </c>
      <c r="O306" s="89" t="s">
        <v>23</v>
      </c>
      <c r="P306" s="89" t="s">
        <v>23</v>
      </c>
      <c r="Q306" s="89" t="s">
        <v>23</v>
      </c>
      <c r="R306" s="89" t="s">
        <v>21</v>
      </c>
      <c r="S306" s="89">
        <v>1720398</v>
      </c>
      <c r="T306" s="89" t="s">
        <v>4632</v>
      </c>
      <c r="U306" s="89" t="s">
        <v>3714</v>
      </c>
      <c r="V306" s="89" t="s">
        <v>25</v>
      </c>
      <c r="W306" s="89" t="s">
        <v>21</v>
      </c>
      <c r="X306" s="89" t="s">
        <v>23</v>
      </c>
      <c r="Y306" s="89" t="s">
        <v>4633</v>
      </c>
      <c r="Z306" s="89" t="s">
        <v>4634</v>
      </c>
      <c r="AA306" s="89" t="s">
        <v>5452</v>
      </c>
      <c r="AB306" s="89" t="s">
        <v>5453</v>
      </c>
      <c r="AC306" t="s">
        <v>4635</v>
      </c>
      <c r="AD306" s="89">
        <v>11</v>
      </c>
      <c r="AE306" s="132">
        <f>Kalkulator!$F$3</f>
        <v>45383</v>
      </c>
      <c r="AF306" s="133">
        <f>Kalkulator!$H$3</f>
        <v>45412</v>
      </c>
    </row>
    <row r="307" spans="1:32" s="89" customFormat="1">
      <c r="A307" s="89" t="s">
        <v>4636</v>
      </c>
      <c r="B307" s="89" t="s">
        <v>4</v>
      </c>
      <c r="C307" s="89" t="s">
        <v>3674</v>
      </c>
      <c r="D307" s="89" t="s">
        <v>29</v>
      </c>
      <c r="E307" s="89" t="s">
        <v>30</v>
      </c>
      <c r="F307" s="90" t="s">
        <v>4637</v>
      </c>
      <c r="G307" s="158" t="s">
        <v>12</v>
      </c>
      <c r="H307" s="89" t="s">
        <v>23</v>
      </c>
      <c r="I307" s="89" t="s">
        <v>22</v>
      </c>
      <c r="J307" s="89">
        <v>700</v>
      </c>
      <c r="K307" s="89">
        <v>1</v>
      </c>
      <c r="L307" s="89" t="s">
        <v>3677</v>
      </c>
      <c r="M307" s="89" t="s">
        <v>21</v>
      </c>
      <c r="N307" s="89" t="s">
        <v>1359</v>
      </c>
      <c r="O307" s="89" t="s">
        <v>23</v>
      </c>
      <c r="P307" s="89" t="s">
        <v>23</v>
      </c>
      <c r="Q307" s="89" t="s">
        <v>23</v>
      </c>
      <c r="R307" s="89" t="s">
        <v>21</v>
      </c>
      <c r="S307" s="89">
        <v>1720398</v>
      </c>
      <c r="T307" s="89" t="s">
        <v>4638</v>
      </c>
      <c r="U307" s="89" t="s">
        <v>3714</v>
      </c>
      <c r="V307" s="89" t="s">
        <v>25</v>
      </c>
      <c r="W307" s="89" t="s">
        <v>21</v>
      </c>
      <c r="X307" s="89" t="s">
        <v>23</v>
      </c>
      <c r="Y307" s="89" t="s">
        <v>4639</v>
      </c>
      <c r="Z307" s="89" t="s">
        <v>4640</v>
      </c>
      <c r="AA307" s="89" t="s">
        <v>5454</v>
      </c>
      <c r="AB307" s="89" t="s">
        <v>5455</v>
      </c>
      <c r="AC307" t="s">
        <v>3891</v>
      </c>
      <c r="AD307" s="89">
        <v>10</v>
      </c>
      <c r="AE307" s="132">
        <f>Kalkulator!$F$3</f>
        <v>45383</v>
      </c>
      <c r="AF307" s="133">
        <f>Kalkulator!$H$3</f>
        <v>45412</v>
      </c>
    </row>
    <row r="308" spans="1:32" s="89" customFormat="1">
      <c r="A308" s="89" t="s">
        <v>4641</v>
      </c>
      <c r="B308" s="89" t="s">
        <v>4</v>
      </c>
      <c r="C308" s="89" t="s">
        <v>3674</v>
      </c>
      <c r="D308" s="89" t="s">
        <v>29</v>
      </c>
      <c r="E308" s="89" t="s">
        <v>30</v>
      </c>
      <c r="F308" s="90" t="s">
        <v>4642</v>
      </c>
      <c r="G308" s="158" t="s">
        <v>12</v>
      </c>
      <c r="H308" s="89" t="s">
        <v>23</v>
      </c>
      <c r="I308" s="89" t="s">
        <v>22</v>
      </c>
      <c r="J308" s="89">
        <v>700</v>
      </c>
      <c r="K308" s="89">
        <v>1</v>
      </c>
      <c r="L308" s="89" t="s">
        <v>3677</v>
      </c>
      <c r="M308" s="89" t="s">
        <v>21</v>
      </c>
      <c r="N308" s="89" t="s">
        <v>1359</v>
      </c>
      <c r="O308" s="89" t="s">
        <v>23</v>
      </c>
      <c r="P308" s="89" t="s">
        <v>23</v>
      </c>
      <c r="Q308" s="89" t="s">
        <v>23</v>
      </c>
      <c r="R308" s="89" t="s">
        <v>21</v>
      </c>
      <c r="S308" s="89">
        <v>1720398</v>
      </c>
      <c r="T308" s="89" t="s">
        <v>4608</v>
      </c>
      <c r="U308" s="89" t="s">
        <v>3714</v>
      </c>
      <c r="V308" s="89" t="s">
        <v>25</v>
      </c>
      <c r="W308" s="89" t="s">
        <v>21</v>
      </c>
      <c r="X308" s="89" t="s">
        <v>23</v>
      </c>
      <c r="Y308" s="89" t="s">
        <v>4643</v>
      </c>
      <c r="Z308" s="89" t="s">
        <v>4644</v>
      </c>
      <c r="AA308" s="89" t="s">
        <v>5456</v>
      </c>
      <c r="AB308" s="89" t="s">
        <v>5457</v>
      </c>
      <c r="AC308" t="s">
        <v>3891</v>
      </c>
      <c r="AD308" s="89">
        <v>10</v>
      </c>
      <c r="AE308" s="132">
        <f>Kalkulator!$F$3</f>
        <v>45383</v>
      </c>
      <c r="AF308" s="133">
        <f>Kalkulator!$H$3</f>
        <v>45412</v>
      </c>
    </row>
    <row r="309" spans="1:32" s="89" customFormat="1">
      <c r="A309" s="89" t="s">
        <v>4645</v>
      </c>
      <c r="B309" s="89" t="s">
        <v>4</v>
      </c>
      <c r="C309" s="89" t="s">
        <v>3674</v>
      </c>
      <c r="D309" s="89" t="s">
        <v>29</v>
      </c>
      <c r="E309" s="89" t="s">
        <v>30</v>
      </c>
      <c r="F309" s="90" t="s">
        <v>4646</v>
      </c>
      <c r="G309" s="158" t="s">
        <v>12</v>
      </c>
      <c r="H309" s="89" t="s">
        <v>23</v>
      </c>
      <c r="I309" s="89" t="s">
        <v>22</v>
      </c>
      <c r="J309" s="89">
        <v>700</v>
      </c>
      <c r="K309" s="89">
        <v>1</v>
      </c>
      <c r="L309" s="89" t="s">
        <v>3677</v>
      </c>
      <c r="M309" s="89" t="s">
        <v>21</v>
      </c>
      <c r="N309" s="89" t="s">
        <v>4544</v>
      </c>
      <c r="O309" s="89" t="s">
        <v>23</v>
      </c>
      <c r="P309" s="89" t="s">
        <v>23</v>
      </c>
      <c r="Q309" s="89" t="s">
        <v>23</v>
      </c>
      <c r="R309" s="89" t="s">
        <v>21</v>
      </c>
      <c r="S309" s="89">
        <v>1720398</v>
      </c>
      <c r="T309" s="89" t="s">
        <v>4647</v>
      </c>
      <c r="U309" s="89" t="s">
        <v>3714</v>
      </c>
      <c r="V309" s="89" t="s">
        <v>25</v>
      </c>
      <c r="W309" s="89" t="s">
        <v>21</v>
      </c>
      <c r="X309" s="89" t="s">
        <v>23</v>
      </c>
      <c r="Y309" s="89" t="s">
        <v>4648</v>
      </c>
      <c r="Z309" s="89" t="s">
        <v>4649</v>
      </c>
      <c r="AA309" s="89" t="s">
        <v>5458</v>
      </c>
      <c r="AB309" s="89" t="s">
        <v>5459</v>
      </c>
      <c r="AC309" t="s">
        <v>4650</v>
      </c>
      <c r="AD309" s="89">
        <v>10</v>
      </c>
      <c r="AE309" s="132">
        <f>Kalkulator!$F$3</f>
        <v>45383</v>
      </c>
      <c r="AF309" s="133">
        <f>Kalkulator!$H$3</f>
        <v>45412</v>
      </c>
    </row>
    <row r="310" spans="1:32" s="89" customFormat="1">
      <c r="A310" s="89" t="s">
        <v>4651</v>
      </c>
      <c r="B310" s="89" t="s">
        <v>4</v>
      </c>
      <c r="C310" s="89" t="s">
        <v>3674</v>
      </c>
      <c r="D310" s="89" t="s">
        <v>29</v>
      </c>
      <c r="E310" s="89" t="s">
        <v>30</v>
      </c>
      <c r="F310" s="90" t="s">
        <v>4652</v>
      </c>
      <c r="G310" s="158" t="s">
        <v>12</v>
      </c>
      <c r="H310" s="89" t="s">
        <v>23</v>
      </c>
      <c r="I310" s="89" t="s">
        <v>22</v>
      </c>
      <c r="J310" s="89">
        <v>700</v>
      </c>
      <c r="K310" s="89">
        <v>1</v>
      </c>
      <c r="L310" s="89" t="s">
        <v>3677</v>
      </c>
      <c r="M310" s="89" t="s">
        <v>21</v>
      </c>
      <c r="N310" s="89" t="s">
        <v>326</v>
      </c>
      <c r="O310" s="89" t="s">
        <v>23</v>
      </c>
      <c r="P310" s="89" t="s">
        <v>23</v>
      </c>
      <c r="Q310" s="89" t="s">
        <v>23</v>
      </c>
      <c r="R310" s="89" t="s">
        <v>21</v>
      </c>
      <c r="S310" s="89">
        <v>1720398</v>
      </c>
      <c r="T310" s="89" t="s">
        <v>4653</v>
      </c>
      <c r="U310" s="89" t="s">
        <v>3714</v>
      </c>
      <c r="V310" s="89" t="s">
        <v>25</v>
      </c>
      <c r="W310" s="89" t="s">
        <v>21</v>
      </c>
      <c r="X310" s="89" t="s">
        <v>23</v>
      </c>
      <c r="Y310" s="89" t="s">
        <v>4654</v>
      </c>
      <c r="Z310" s="89" t="s">
        <v>4655</v>
      </c>
      <c r="AA310" s="89" t="s">
        <v>5460</v>
      </c>
      <c r="AB310" s="89" t="s">
        <v>5461</v>
      </c>
      <c r="AC310" t="s">
        <v>3931</v>
      </c>
      <c r="AD310" s="89">
        <v>11</v>
      </c>
      <c r="AE310" s="132">
        <f>Kalkulator!$F$3</f>
        <v>45383</v>
      </c>
      <c r="AF310" s="133">
        <f>Kalkulator!$H$3</f>
        <v>45412</v>
      </c>
    </row>
    <row r="311" spans="1:32" s="89" customFormat="1">
      <c r="A311" s="89" t="s">
        <v>4656</v>
      </c>
      <c r="B311" s="89" t="s">
        <v>4</v>
      </c>
      <c r="C311" s="89" t="s">
        <v>3674</v>
      </c>
      <c r="D311" s="89" t="s">
        <v>29</v>
      </c>
      <c r="E311" s="89" t="s">
        <v>30</v>
      </c>
      <c r="F311" s="90" t="s">
        <v>4657</v>
      </c>
      <c r="G311" s="158" t="s">
        <v>12</v>
      </c>
      <c r="H311" s="89" t="s">
        <v>23</v>
      </c>
      <c r="I311" s="89" t="s">
        <v>22</v>
      </c>
      <c r="J311" s="89">
        <v>700</v>
      </c>
      <c r="K311" s="89">
        <v>1</v>
      </c>
      <c r="L311" s="89" t="s">
        <v>3677</v>
      </c>
      <c r="M311" s="89" t="s">
        <v>21</v>
      </c>
      <c r="N311" s="89" t="s">
        <v>3647</v>
      </c>
      <c r="O311" s="89" t="s">
        <v>23</v>
      </c>
      <c r="P311" s="89" t="s">
        <v>23</v>
      </c>
      <c r="Q311" s="89" t="s">
        <v>23</v>
      </c>
      <c r="R311" s="89" t="s">
        <v>21</v>
      </c>
      <c r="S311" s="89">
        <v>1720398</v>
      </c>
      <c r="T311" s="89" t="s">
        <v>4658</v>
      </c>
      <c r="U311" s="89" t="s">
        <v>3714</v>
      </c>
      <c r="V311" s="89" t="s">
        <v>25</v>
      </c>
      <c r="W311" s="89" t="s">
        <v>21</v>
      </c>
      <c r="X311" s="89" t="s">
        <v>23</v>
      </c>
      <c r="Y311" s="89" t="s">
        <v>4659</v>
      </c>
      <c r="Z311" s="89" t="s">
        <v>4660</v>
      </c>
      <c r="AA311" s="89" t="s">
        <v>5462</v>
      </c>
      <c r="AB311" s="89" t="s">
        <v>5463</v>
      </c>
      <c r="AC311" t="s">
        <v>4661</v>
      </c>
      <c r="AD311" s="89">
        <v>10</v>
      </c>
      <c r="AE311" s="132">
        <f>Kalkulator!$F$3</f>
        <v>45383</v>
      </c>
      <c r="AF311" s="133">
        <f>Kalkulator!$H$3</f>
        <v>45412</v>
      </c>
    </row>
    <row r="312" spans="1:32" s="89" customFormat="1">
      <c r="A312" s="89" t="s">
        <v>4662</v>
      </c>
      <c r="B312" s="89" t="s">
        <v>4</v>
      </c>
      <c r="C312" s="89" t="s">
        <v>3674</v>
      </c>
      <c r="D312" s="89" t="s">
        <v>29</v>
      </c>
      <c r="E312" s="89" t="s">
        <v>30</v>
      </c>
      <c r="F312" s="90" t="s">
        <v>4663</v>
      </c>
      <c r="G312" s="158" t="s">
        <v>12</v>
      </c>
      <c r="H312" s="89" t="s">
        <v>23</v>
      </c>
      <c r="I312" s="89" t="s">
        <v>22</v>
      </c>
      <c r="J312" s="89">
        <v>700</v>
      </c>
      <c r="K312" s="89">
        <v>1</v>
      </c>
      <c r="L312" s="89" t="s">
        <v>3677</v>
      </c>
      <c r="M312" s="89" t="s">
        <v>21</v>
      </c>
      <c r="N312" s="89" t="s">
        <v>1283</v>
      </c>
      <c r="O312" s="89" t="s">
        <v>23</v>
      </c>
      <c r="P312" s="89" t="s">
        <v>23</v>
      </c>
      <c r="Q312" s="89" t="s">
        <v>23</v>
      </c>
      <c r="R312" s="89" t="s">
        <v>21</v>
      </c>
      <c r="S312" s="89">
        <v>1720398</v>
      </c>
      <c r="T312" s="89" t="s">
        <v>4664</v>
      </c>
      <c r="U312" s="89" t="s">
        <v>3714</v>
      </c>
      <c r="V312" s="89" t="s">
        <v>25</v>
      </c>
      <c r="W312" s="89" t="s">
        <v>21</v>
      </c>
      <c r="X312" s="89" t="s">
        <v>23</v>
      </c>
      <c r="Y312" s="89" t="s">
        <v>4665</v>
      </c>
      <c r="Z312" s="89" t="s">
        <v>4666</v>
      </c>
      <c r="AA312" s="89" t="s">
        <v>5464</v>
      </c>
      <c r="AB312" s="89" t="s">
        <v>5465</v>
      </c>
      <c r="AC312" t="s">
        <v>3891</v>
      </c>
      <c r="AD312" s="89">
        <v>10</v>
      </c>
      <c r="AE312" s="132">
        <f>Kalkulator!$F$3</f>
        <v>45383</v>
      </c>
      <c r="AF312" s="133">
        <f>Kalkulator!$H$3</f>
        <v>45412</v>
      </c>
    </row>
    <row r="313" spans="1:32" s="89" customFormat="1">
      <c r="A313" s="89" t="s">
        <v>5702</v>
      </c>
      <c r="B313" s="89" t="s">
        <v>4</v>
      </c>
      <c r="C313" s="89" t="s">
        <v>3674</v>
      </c>
      <c r="D313" s="89" t="s">
        <v>29</v>
      </c>
      <c r="E313" s="89" t="s">
        <v>30</v>
      </c>
      <c r="F313" s="90" t="s">
        <v>5703</v>
      </c>
      <c r="G313" s="158" t="s">
        <v>12</v>
      </c>
      <c r="H313" s="89" t="s">
        <v>23</v>
      </c>
      <c r="I313" s="89" t="s">
        <v>22</v>
      </c>
      <c r="J313" s="89">
        <v>700</v>
      </c>
      <c r="K313" s="89">
        <v>1</v>
      </c>
      <c r="L313" s="89" t="s">
        <v>3677</v>
      </c>
      <c r="M313" s="89" t="s">
        <v>21</v>
      </c>
      <c r="N313" s="89" t="s">
        <v>1348</v>
      </c>
      <c r="O313" s="89" t="s">
        <v>23</v>
      </c>
      <c r="P313" s="89" t="s">
        <v>23</v>
      </c>
      <c r="Q313" s="89" t="s">
        <v>23</v>
      </c>
      <c r="R313" s="89" t="s">
        <v>21</v>
      </c>
      <c r="S313" s="89">
        <v>1720398</v>
      </c>
      <c r="T313" s="89" t="s">
        <v>4511</v>
      </c>
      <c r="U313" s="89" t="s">
        <v>3714</v>
      </c>
      <c r="V313" s="89" t="s">
        <v>25</v>
      </c>
      <c r="W313" s="89" t="s">
        <v>21</v>
      </c>
      <c r="X313" s="89" t="s">
        <v>23</v>
      </c>
      <c r="Y313" s="89" t="s">
        <v>5806</v>
      </c>
      <c r="Z313" s="89" t="s">
        <v>5807</v>
      </c>
      <c r="AA313" s="89" t="s">
        <v>5863</v>
      </c>
      <c r="AB313" s="89" t="s">
        <v>5899</v>
      </c>
      <c r="AC313" t="s">
        <v>3891</v>
      </c>
      <c r="AD313" s="89">
        <v>10</v>
      </c>
      <c r="AE313" s="132">
        <f>Kalkulator!$F$3</f>
        <v>45383</v>
      </c>
      <c r="AF313" s="133">
        <f>Kalkulator!$H$3</f>
        <v>45412</v>
      </c>
    </row>
    <row r="314" spans="1:32" s="89" customFormat="1">
      <c r="A314" s="89" t="s">
        <v>4667</v>
      </c>
      <c r="B314" s="89" t="s">
        <v>4</v>
      </c>
      <c r="C314" s="89" t="s">
        <v>3674</v>
      </c>
      <c r="D314" s="89" t="s">
        <v>29</v>
      </c>
      <c r="E314" s="89" t="s">
        <v>30</v>
      </c>
      <c r="F314" s="90" t="s">
        <v>4668</v>
      </c>
      <c r="G314" s="158" t="s">
        <v>12</v>
      </c>
      <c r="H314" s="89" t="s">
        <v>23</v>
      </c>
      <c r="I314" s="89" t="s">
        <v>22</v>
      </c>
      <c r="J314" s="89">
        <v>700</v>
      </c>
      <c r="K314" s="89">
        <v>1</v>
      </c>
      <c r="L314" s="89" t="s">
        <v>3677</v>
      </c>
      <c r="M314" s="89" t="s">
        <v>21</v>
      </c>
      <c r="N314" s="89" t="s">
        <v>3647</v>
      </c>
      <c r="O314" s="89" t="s">
        <v>23</v>
      </c>
      <c r="P314" s="89" t="s">
        <v>23</v>
      </c>
      <c r="Q314" s="89" t="s">
        <v>23</v>
      </c>
      <c r="R314" s="89" t="s">
        <v>21</v>
      </c>
      <c r="S314" s="89">
        <v>1720398</v>
      </c>
      <c r="T314" s="89" t="s">
        <v>4669</v>
      </c>
      <c r="U314" s="89" t="s">
        <v>3714</v>
      </c>
      <c r="V314" s="89" t="s">
        <v>25</v>
      </c>
      <c r="W314" s="89" t="s">
        <v>21</v>
      </c>
      <c r="X314" s="89" t="s">
        <v>23</v>
      </c>
      <c r="Y314" s="89" t="s">
        <v>4670</v>
      </c>
      <c r="Z314" s="89" t="s">
        <v>4671</v>
      </c>
      <c r="AA314" s="89" t="s">
        <v>5466</v>
      </c>
      <c r="AB314" s="89" t="s">
        <v>5467</v>
      </c>
      <c r="AC314" t="s">
        <v>3931</v>
      </c>
      <c r="AD314" s="89">
        <v>11</v>
      </c>
      <c r="AE314" s="132">
        <f>Kalkulator!$F$3</f>
        <v>45383</v>
      </c>
      <c r="AF314" s="133">
        <f>Kalkulator!$H$3</f>
        <v>45412</v>
      </c>
    </row>
    <row r="315" spans="1:32" s="89" customFormat="1">
      <c r="A315" s="89" t="s">
        <v>4672</v>
      </c>
      <c r="B315" s="89" t="s">
        <v>4</v>
      </c>
      <c r="C315" s="89" t="s">
        <v>3674</v>
      </c>
      <c r="D315" s="89" t="s">
        <v>29</v>
      </c>
      <c r="E315" s="89" t="s">
        <v>30</v>
      </c>
      <c r="F315" s="90" t="s">
        <v>4673</v>
      </c>
      <c r="G315" s="158" t="s">
        <v>12</v>
      </c>
      <c r="H315" s="89" t="s">
        <v>23</v>
      </c>
      <c r="I315" s="89" t="s">
        <v>22</v>
      </c>
      <c r="J315" s="89">
        <v>700</v>
      </c>
      <c r="K315" s="89">
        <v>1</v>
      </c>
      <c r="L315" s="89" t="s">
        <v>3677</v>
      </c>
      <c r="M315" s="89" t="s">
        <v>21</v>
      </c>
      <c r="N315" s="89" t="s">
        <v>1281</v>
      </c>
      <c r="O315" s="89" t="s">
        <v>23</v>
      </c>
      <c r="P315" s="89" t="s">
        <v>23</v>
      </c>
      <c r="Q315" s="89" t="s">
        <v>23</v>
      </c>
      <c r="R315" s="89" t="s">
        <v>21</v>
      </c>
      <c r="S315" s="89">
        <v>1720398</v>
      </c>
      <c r="T315" s="89" t="s">
        <v>4674</v>
      </c>
      <c r="U315" s="89" t="s">
        <v>3714</v>
      </c>
      <c r="V315" s="89" t="s">
        <v>25</v>
      </c>
      <c r="W315" s="89" t="s">
        <v>21</v>
      </c>
      <c r="X315" s="89" t="s">
        <v>23</v>
      </c>
      <c r="Y315" s="89" t="s">
        <v>4675</v>
      </c>
      <c r="Z315" s="89" t="s">
        <v>4676</v>
      </c>
      <c r="AA315" s="89" t="s">
        <v>5468</v>
      </c>
      <c r="AB315" s="89" t="s">
        <v>5469</v>
      </c>
      <c r="AC315" t="s">
        <v>3931</v>
      </c>
      <c r="AD315" s="89">
        <v>11</v>
      </c>
      <c r="AE315" s="132">
        <f>Kalkulator!$F$3</f>
        <v>45383</v>
      </c>
      <c r="AF315" s="133">
        <f>Kalkulator!$H$3</f>
        <v>45412</v>
      </c>
    </row>
    <row r="316" spans="1:32" s="89" customFormat="1">
      <c r="A316" s="89" t="s">
        <v>4677</v>
      </c>
      <c r="B316" s="89" t="s">
        <v>4</v>
      </c>
      <c r="C316" s="89" t="s">
        <v>3674</v>
      </c>
      <c r="D316" s="89" t="s">
        <v>29</v>
      </c>
      <c r="E316" s="89" t="s">
        <v>30</v>
      </c>
      <c r="F316" s="90" t="s">
        <v>4678</v>
      </c>
      <c r="G316" s="158" t="s">
        <v>12</v>
      </c>
      <c r="H316" s="89" t="s">
        <v>23</v>
      </c>
      <c r="I316" s="89" t="s">
        <v>22</v>
      </c>
      <c r="J316" s="89">
        <v>700</v>
      </c>
      <c r="K316" s="89">
        <v>1</v>
      </c>
      <c r="L316" s="89" t="s">
        <v>3677</v>
      </c>
      <c r="M316" s="89" t="s">
        <v>21</v>
      </c>
      <c r="N316" s="89" t="s">
        <v>38</v>
      </c>
      <c r="O316" s="89" t="s">
        <v>23</v>
      </c>
      <c r="P316" s="89" t="s">
        <v>23</v>
      </c>
      <c r="Q316" s="89" t="s">
        <v>23</v>
      </c>
      <c r="R316" s="89" t="s">
        <v>21</v>
      </c>
      <c r="S316" s="89">
        <v>1720398</v>
      </c>
      <c r="T316" s="89" t="s">
        <v>4679</v>
      </c>
      <c r="U316" s="89" t="s">
        <v>3714</v>
      </c>
      <c r="V316" s="89" t="s">
        <v>25</v>
      </c>
      <c r="W316" s="89" t="s">
        <v>21</v>
      </c>
      <c r="X316" s="89" t="s">
        <v>23</v>
      </c>
      <c r="Y316" s="89" t="s">
        <v>4680</v>
      </c>
      <c r="Z316" s="89" t="s">
        <v>4681</v>
      </c>
      <c r="AA316" s="89" t="s">
        <v>5470</v>
      </c>
      <c r="AB316" s="89" t="s">
        <v>5471</v>
      </c>
      <c r="AC316" t="s">
        <v>3931</v>
      </c>
      <c r="AD316" s="89">
        <v>11</v>
      </c>
      <c r="AE316" s="132">
        <f>Kalkulator!$F$3</f>
        <v>45383</v>
      </c>
      <c r="AF316" s="133">
        <f>Kalkulator!$H$3</f>
        <v>45412</v>
      </c>
    </row>
    <row r="317" spans="1:32" s="89" customFormat="1">
      <c r="A317" s="89" t="s">
        <v>4682</v>
      </c>
      <c r="B317" s="89" t="s">
        <v>4</v>
      </c>
      <c r="C317" s="89" t="s">
        <v>3674</v>
      </c>
      <c r="D317" s="89" t="s">
        <v>29</v>
      </c>
      <c r="E317" s="89" t="s">
        <v>30</v>
      </c>
      <c r="F317" s="90" t="s">
        <v>4683</v>
      </c>
      <c r="G317" s="158" t="s">
        <v>12</v>
      </c>
      <c r="H317" s="89" t="s">
        <v>23</v>
      </c>
      <c r="I317" s="89" t="s">
        <v>22</v>
      </c>
      <c r="J317" s="89">
        <v>700</v>
      </c>
      <c r="K317" s="89">
        <v>1</v>
      </c>
      <c r="L317" s="89" t="s">
        <v>3677</v>
      </c>
      <c r="M317" s="89" t="s">
        <v>21</v>
      </c>
      <c r="N317" s="89" t="s">
        <v>4593</v>
      </c>
      <c r="O317" s="89" t="s">
        <v>23</v>
      </c>
      <c r="P317" s="89" t="s">
        <v>23</v>
      </c>
      <c r="Q317" s="89" t="s">
        <v>23</v>
      </c>
      <c r="R317" s="89" t="s">
        <v>21</v>
      </c>
      <c r="S317" s="89">
        <v>1720398</v>
      </c>
      <c r="T317" s="89" t="s">
        <v>4511</v>
      </c>
      <c r="U317" s="89" t="s">
        <v>3714</v>
      </c>
      <c r="V317" s="89" t="s">
        <v>25</v>
      </c>
      <c r="W317" s="89" t="s">
        <v>21</v>
      </c>
      <c r="X317" s="89" t="s">
        <v>23</v>
      </c>
      <c r="Y317" s="89" t="s">
        <v>4684</v>
      </c>
      <c r="Z317" s="89" t="s">
        <v>4685</v>
      </c>
      <c r="AA317" s="89" t="s">
        <v>5472</v>
      </c>
      <c r="AB317" s="89" t="s">
        <v>5473</v>
      </c>
      <c r="AC317" t="s">
        <v>4686</v>
      </c>
      <c r="AD317" s="89">
        <v>7.5</v>
      </c>
      <c r="AE317" s="132">
        <f>Kalkulator!$F$3</f>
        <v>45383</v>
      </c>
      <c r="AF317" s="133">
        <f>Kalkulator!$H$3</f>
        <v>45412</v>
      </c>
    </row>
    <row r="318" spans="1:32" s="89" customFormat="1">
      <c r="A318" s="89" t="s">
        <v>4687</v>
      </c>
      <c r="B318" s="89" t="s">
        <v>4</v>
      </c>
      <c r="C318" s="89" t="s">
        <v>3674</v>
      </c>
      <c r="D318" s="89" t="s">
        <v>29</v>
      </c>
      <c r="E318" s="89" t="s">
        <v>30</v>
      </c>
      <c r="F318" s="90" t="s">
        <v>4688</v>
      </c>
      <c r="G318" s="158" t="s">
        <v>12</v>
      </c>
      <c r="H318" s="89" t="s">
        <v>23</v>
      </c>
      <c r="I318" s="89" t="s">
        <v>22</v>
      </c>
      <c r="J318" s="89">
        <v>700</v>
      </c>
      <c r="K318" s="89">
        <v>1</v>
      </c>
      <c r="L318" s="89" t="s">
        <v>3677</v>
      </c>
      <c r="M318" s="89" t="s">
        <v>21</v>
      </c>
      <c r="N318" s="89" t="s">
        <v>1449</v>
      </c>
      <c r="O318" s="89" t="s">
        <v>23</v>
      </c>
      <c r="P318" s="89" t="s">
        <v>23</v>
      </c>
      <c r="Q318" s="89" t="s">
        <v>23</v>
      </c>
      <c r="R318" s="89" t="s">
        <v>21</v>
      </c>
      <c r="S318" s="89">
        <v>1720398</v>
      </c>
      <c r="T318" s="89" t="s">
        <v>4689</v>
      </c>
      <c r="U318" s="89" t="s">
        <v>3714</v>
      </c>
      <c r="V318" s="89" t="s">
        <v>25</v>
      </c>
      <c r="W318" s="89" t="s">
        <v>21</v>
      </c>
      <c r="X318" s="89" t="s">
        <v>23</v>
      </c>
      <c r="Y318" s="89" t="s">
        <v>4690</v>
      </c>
      <c r="Z318" s="89" t="s">
        <v>4691</v>
      </c>
      <c r="AA318" s="89" t="s">
        <v>5474</v>
      </c>
      <c r="AB318" s="89" t="s">
        <v>5475</v>
      </c>
      <c r="AC318" t="s">
        <v>3891</v>
      </c>
      <c r="AD318" s="89">
        <v>10</v>
      </c>
      <c r="AE318" s="132">
        <f>Kalkulator!$F$3</f>
        <v>45383</v>
      </c>
      <c r="AF318" s="133">
        <f>Kalkulator!$H$3</f>
        <v>45412</v>
      </c>
    </row>
    <row r="319" spans="1:32" s="89" customFormat="1">
      <c r="A319" s="89" t="s">
        <v>4692</v>
      </c>
      <c r="B319" s="89" t="s">
        <v>4</v>
      </c>
      <c r="C319" s="89" t="s">
        <v>3674</v>
      </c>
      <c r="D319" s="89" t="s">
        <v>29</v>
      </c>
      <c r="E319" s="89" t="s">
        <v>30</v>
      </c>
      <c r="F319" s="90" t="s">
        <v>4693</v>
      </c>
      <c r="G319" s="158" t="s">
        <v>12</v>
      </c>
      <c r="H319" s="89" t="s">
        <v>23</v>
      </c>
      <c r="I319" s="89" t="s">
        <v>22</v>
      </c>
      <c r="J319" s="89">
        <v>700</v>
      </c>
      <c r="K319" s="89">
        <v>1</v>
      </c>
      <c r="L319" s="89" t="s">
        <v>3677</v>
      </c>
      <c r="M319" s="89" t="s">
        <v>21</v>
      </c>
      <c r="N319" s="89" t="s">
        <v>1281</v>
      </c>
      <c r="O319" s="89" t="s">
        <v>23</v>
      </c>
      <c r="P319" s="89" t="s">
        <v>23</v>
      </c>
      <c r="Q319" s="89" t="s">
        <v>23</v>
      </c>
      <c r="R319" s="89" t="s">
        <v>21</v>
      </c>
      <c r="S319" s="89">
        <v>1720398</v>
      </c>
      <c r="T319" s="89" t="s">
        <v>4694</v>
      </c>
      <c r="U319" s="89" t="s">
        <v>3714</v>
      </c>
      <c r="V319" s="89" t="s">
        <v>25</v>
      </c>
      <c r="W319" s="89" t="s">
        <v>21</v>
      </c>
      <c r="X319" s="89" t="s">
        <v>23</v>
      </c>
      <c r="Y319" s="89" t="s">
        <v>4695</v>
      </c>
      <c r="Z319" s="89" t="s">
        <v>4696</v>
      </c>
      <c r="AA319" s="89" t="s">
        <v>5476</v>
      </c>
      <c r="AB319" s="89" t="s">
        <v>5477</v>
      </c>
      <c r="AC319" t="s">
        <v>3891</v>
      </c>
      <c r="AD319" s="89">
        <v>10</v>
      </c>
      <c r="AE319" s="132">
        <f>Kalkulator!$F$3</f>
        <v>45383</v>
      </c>
      <c r="AF319" s="133">
        <f>Kalkulator!$H$3</f>
        <v>45412</v>
      </c>
    </row>
    <row r="320" spans="1:32" s="89" customFormat="1">
      <c r="A320" s="89" t="s">
        <v>4697</v>
      </c>
      <c r="B320" s="89" t="s">
        <v>4</v>
      </c>
      <c r="C320" s="89" t="s">
        <v>3674</v>
      </c>
      <c r="D320" s="89" t="s">
        <v>29</v>
      </c>
      <c r="E320" s="89" t="s">
        <v>30</v>
      </c>
      <c r="F320" s="90" t="s">
        <v>4698</v>
      </c>
      <c r="G320" s="158" t="s">
        <v>12</v>
      </c>
      <c r="H320" s="89" t="s">
        <v>23</v>
      </c>
      <c r="I320" s="89" t="s">
        <v>22</v>
      </c>
      <c r="J320" s="89">
        <v>700</v>
      </c>
      <c r="K320" s="89">
        <v>1</v>
      </c>
      <c r="L320" s="89" t="s">
        <v>3677</v>
      </c>
      <c r="M320" s="89" t="s">
        <v>21</v>
      </c>
      <c r="N320" s="89" t="s">
        <v>3647</v>
      </c>
      <c r="O320" s="89" t="s">
        <v>23</v>
      </c>
      <c r="P320" s="89" t="s">
        <v>23</v>
      </c>
      <c r="Q320" s="89" t="s">
        <v>23</v>
      </c>
      <c r="R320" s="89" t="s">
        <v>21</v>
      </c>
      <c r="S320" s="89">
        <v>1720398</v>
      </c>
      <c r="T320" s="89" t="s">
        <v>4545</v>
      </c>
      <c r="U320" s="89" t="s">
        <v>3714</v>
      </c>
      <c r="V320" s="89" t="s">
        <v>25</v>
      </c>
      <c r="W320" s="89" t="s">
        <v>21</v>
      </c>
      <c r="X320" s="89" t="s">
        <v>23</v>
      </c>
      <c r="Y320" s="89" t="s">
        <v>4699</v>
      </c>
      <c r="Z320" s="89" t="s">
        <v>4700</v>
      </c>
      <c r="AA320" s="89" t="s">
        <v>5478</v>
      </c>
      <c r="AB320" s="89" t="s">
        <v>5479</v>
      </c>
      <c r="AC320" t="s">
        <v>3931</v>
      </c>
      <c r="AD320" s="89">
        <v>11</v>
      </c>
      <c r="AE320" s="132">
        <f>Kalkulator!$F$3</f>
        <v>45383</v>
      </c>
      <c r="AF320" s="133">
        <f>Kalkulator!$H$3</f>
        <v>45412</v>
      </c>
    </row>
    <row r="321" spans="1:32" s="89" customFormat="1">
      <c r="A321" s="89" t="s">
        <v>4701</v>
      </c>
      <c r="B321" s="89" t="s">
        <v>4</v>
      </c>
      <c r="C321" s="89" t="s">
        <v>3674</v>
      </c>
      <c r="D321" s="89" t="s">
        <v>29</v>
      </c>
      <c r="E321" s="89" t="s">
        <v>30</v>
      </c>
      <c r="F321" s="90" t="s">
        <v>4702</v>
      </c>
      <c r="G321" s="158" t="s">
        <v>12</v>
      </c>
      <c r="H321" s="89" t="s">
        <v>23</v>
      </c>
      <c r="I321" s="89" t="s">
        <v>22</v>
      </c>
      <c r="J321" s="89">
        <v>700</v>
      </c>
      <c r="K321" s="89">
        <v>1</v>
      </c>
      <c r="L321" s="89" t="s">
        <v>3677</v>
      </c>
      <c r="M321" s="89" t="s">
        <v>21</v>
      </c>
      <c r="N321" s="89" t="s">
        <v>1282</v>
      </c>
      <c r="O321" s="89" t="s">
        <v>23</v>
      </c>
      <c r="P321" s="89" t="s">
        <v>23</v>
      </c>
      <c r="Q321" s="89" t="s">
        <v>23</v>
      </c>
      <c r="R321" s="89" t="s">
        <v>21</v>
      </c>
      <c r="S321" s="89">
        <v>1720398</v>
      </c>
      <c r="T321" s="89" t="s">
        <v>4703</v>
      </c>
      <c r="U321" s="89" t="s">
        <v>3714</v>
      </c>
      <c r="V321" s="89" t="s">
        <v>25</v>
      </c>
      <c r="W321" s="89" t="s">
        <v>21</v>
      </c>
      <c r="X321" s="89" t="s">
        <v>23</v>
      </c>
      <c r="Y321" s="89" t="s">
        <v>4704</v>
      </c>
      <c r="Z321" s="89" t="s">
        <v>4705</v>
      </c>
      <c r="AA321" s="89" t="s">
        <v>5480</v>
      </c>
      <c r="AB321" s="89" t="s">
        <v>5481</v>
      </c>
      <c r="AC321" t="s">
        <v>4706</v>
      </c>
      <c r="AD321" s="89">
        <v>9</v>
      </c>
      <c r="AE321" s="132">
        <f>Kalkulator!$F$3</f>
        <v>45383</v>
      </c>
      <c r="AF321" s="133">
        <f>Kalkulator!$H$3</f>
        <v>45412</v>
      </c>
    </row>
    <row r="322" spans="1:32" s="89" customFormat="1">
      <c r="A322" s="89" t="s">
        <v>4707</v>
      </c>
      <c r="B322" s="89" t="s">
        <v>4</v>
      </c>
      <c r="C322" s="89" t="s">
        <v>3674</v>
      </c>
      <c r="D322" s="89" t="s">
        <v>29</v>
      </c>
      <c r="E322" s="89" t="s">
        <v>30</v>
      </c>
      <c r="F322" s="90" t="s">
        <v>4708</v>
      </c>
      <c r="G322" s="158" t="s">
        <v>12</v>
      </c>
      <c r="H322" s="89" t="s">
        <v>23</v>
      </c>
      <c r="I322" s="89" t="s">
        <v>22</v>
      </c>
      <c r="J322" s="89">
        <v>700</v>
      </c>
      <c r="K322" s="89">
        <v>1</v>
      </c>
      <c r="L322" s="89" t="s">
        <v>3677</v>
      </c>
      <c r="M322" s="89" t="s">
        <v>21</v>
      </c>
      <c r="N322" s="89" t="s">
        <v>1282</v>
      </c>
      <c r="O322" s="89" t="s">
        <v>23</v>
      </c>
      <c r="P322" s="89" t="s">
        <v>23</v>
      </c>
      <c r="Q322" s="89" t="s">
        <v>23</v>
      </c>
      <c r="R322" s="89" t="s">
        <v>21</v>
      </c>
      <c r="S322" s="89">
        <v>1720398</v>
      </c>
      <c r="T322" s="89" t="s">
        <v>4545</v>
      </c>
      <c r="U322" s="89" t="s">
        <v>3714</v>
      </c>
      <c r="V322" s="89" t="s">
        <v>25</v>
      </c>
      <c r="W322" s="89" t="s">
        <v>21</v>
      </c>
      <c r="X322" s="89" t="s">
        <v>23</v>
      </c>
      <c r="Y322" s="89" t="s">
        <v>4709</v>
      </c>
      <c r="Z322" s="89" t="s">
        <v>4710</v>
      </c>
      <c r="AA322" s="89" t="s">
        <v>5482</v>
      </c>
      <c r="AB322" s="89" t="s">
        <v>5483</v>
      </c>
      <c r="AC322" t="s">
        <v>4711</v>
      </c>
      <c r="AD322" s="89">
        <v>11.83</v>
      </c>
      <c r="AE322" s="132">
        <f>Kalkulator!$F$3</f>
        <v>45383</v>
      </c>
      <c r="AF322" s="133">
        <f>Kalkulator!$H$3</f>
        <v>45412</v>
      </c>
    </row>
    <row r="323" spans="1:32" s="89" customFormat="1">
      <c r="A323" s="89" t="s">
        <v>4712</v>
      </c>
      <c r="B323" s="89" t="s">
        <v>4</v>
      </c>
      <c r="C323" s="89" t="s">
        <v>3674</v>
      </c>
      <c r="D323" s="89" t="s">
        <v>29</v>
      </c>
      <c r="E323" s="89" t="s">
        <v>30</v>
      </c>
      <c r="F323" s="90" t="s">
        <v>4713</v>
      </c>
      <c r="G323" s="158" t="s">
        <v>12</v>
      </c>
      <c r="H323" s="89" t="s">
        <v>23</v>
      </c>
      <c r="I323" s="89" t="s">
        <v>22</v>
      </c>
      <c r="J323" s="89">
        <v>700</v>
      </c>
      <c r="K323" s="89">
        <v>1</v>
      </c>
      <c r="L323" s="89" t="s">
        <v>3677</v>
      </c>
      <c r="M323" s="89" t="s">
        <v>21</v>
      </c>
      <c r="N323" s="89" t="s">
        <v>1281</v>
      </c>
      <c r="O323" s="89" t="s">
        <v>23</v>
      </c>
      <c r="P323" s="89" t="s">
        <v>23</v>
      </c>
      <c r="Q323" s="89" t="s">
        <v>23</v>
      </c>
      <c r="R323" s="89" t="s">
        <v>21</v>
      </c>
      <c r="S323" s="89">
        <v>1720398</v>
      </c>
      <c r="T323" s="89" t="s">
        <v>4714</v>
      </c>
      <c r="U323" s="89" t="s">
        <v>3714</v>
      </c>
      <c r="V323" s="89" t="s">
        <v>25</v>
      </c>
      <c r="W323" s="89" t="s">
        <v>21</v>
      </c>
      <c r="X323" s="89" t="s">
        <v>23</v>
      </c>
      <c r="Y323" s="89" t="s">
        <v>4715</v>
      </c>
      <c r="Z323" s="89" t="s">
        <v>4716</v>
      </c>
      <c r="AA323" s="89" t="s">
        <v>5484</v>
      </c>
      <c r="AB323" s="89" t="s">
        <v>5485</v>
      </c>
      <c r="AC323" t="s">
        <v>3891</v>
      </c>
      <c r="AD323" s="89">
        <v>10</v>
      </c>
      <c r="AE323" s="132">
        <f>Kalkulator!$F$3</f>
        <v>45383</v>
      </c>
      <c r="AF323" s="133">
        <f>Kalkulator!$H$3</f>
        <v>45412</v>
      </c>
    </row>
    <row r="324" spans="1:32" s="89" customFormat="1">
      <c r="A324" s="89" t="s">
        <v>4717</v>
      </c>
      <c r="B324" s="89" t="s">
        <v>4</v>
      </c>
      <c r="C324" s="89" t="s">
        <v>3674</v>
      </c>
      <c r="D324" s="89" t="s">
        <v>29</v>
      </c>
      <c r="E324" s="89" t="s">
        <v>30</v>
      </c>
      <c r="F324" s="90" t="s">
        <v>4718</v>
      </c>
      <c r="G324" s="158" t="s">
        <v>12</v>
      </c>
      <c r="H324" s="89" t="s">
        <v>23</v>
      </c>
      <c r="I324" s="89" t="s">
        <v>22</v>
      </c>
      <c r="J324" s="89">
        <v>700</v>
      </c>
      <c r="K324" s="89">
        <v>1</v>
      </c>
      <c r="L324" s="89" t="s">
        <v>3677</v>
      </c>
      <c r="M324" s="89" t="s">
        <v>21</v>
      </c>
      <c r="N324" s="89" t="s">
        <v>1359</v>
      </c>
      <c r="O324" s="89" t="s">
        <v>23</v>
      </c>
      <c r="P324" s="89" t="s">
        <v>23</v>
      </c>
      <c r="Q324" s="89" t="s">
        <v>23</v>
      </c>
      <c r="R324" s="89" t="s">
        <v>21</v>
      </c>
      <c r="S324" s="89">
        <v>1720398</v>
      </c>
      <c r="T324" s="89" t="s">
        <v>4511</v>
      </c>
      <c r="U324" s="89" t="s">
        <v>3714</v>
      </c>
      <c r="V324" s="89" t="s">
        <v>25</v>
      </c>
      <c r="W324" s="89" t="s">
        <v>21</v>
      </c>
      <c r="X324" s="89" t="s">
        <v>23</v>
      </c>
      <c r="Y324" s="89" t="s">
        <v>4719</v>
      </c>
      <c r="Z324" s="89" t="s">
        <v>4720</v>
      </c>
      <c r="AA324" s="89" t="s">
        <v>5486</v>
      </c>
      <c r="AB324" s="89" t="s">
        <v>5487</v>
      </c>
      <c r="AC324" t="s">
        <v>3891</v>
      </c>
      <c r="AD324" s="89">
        <v>10</v>
      </c>
      <c r="AE324" s="132">
        <f>Kalkulator!$F$3</f>
        <v>45383</v>
      </c>
      <c r="AF324" s="133">
        <f>Kalkulator!$H$3</f>
        <v>45412</v>
      </c>
    </row>
    <row r="325" spans="1:32" s="89" customFormat="1">
      <c r="A325" s="89" t="s">
        <v>4721</v>
      </c>
      <c r="B325" s="89" t="s">
        <v>4</v>
      </c>
      <c r="C325" s="89" t="s">
        <v>3674</v>
      </c>
      <c r="D325" s="89" t="s">
        <v>29</v>
      </c>
      <c r="E325" s="89" t="s">
        <v>30</v>
      </c>
      <c r="F325" s="90" t="s">
        <v>4722</v>
      </c>
      <c r="G325" s="158" t="s">
        <v>12</v>
      </c>
      <c r="H325" s="89" t="s">
        <v>23</v>
      </c>
      <c r="I325" s="89" t="s">
        <v>22</v>
      </c>
      <c r="J325" s="89">
        <v>700</v>
      </c>
      <c r="K325" s="89">
        <v>1</v>
      </c>
      <c r="L325" s="89" t="s">
        <v>3677</v>
      </c>
      <c r="M325" s="89" t="s">
        <v>21</v>
      </c>
      <c r="N325" s="89" t="s">
        <v>1282</v>
      </c>
      <c r="O325" s="89" t="s">
        <v>23</v>
      </c>
      <c r="P325" s="89" t="s">
        <v>23</v>
      </c>
      <c r="Q325" s="89" t="s">
        <v>23</v>
      </c>
      <c r="R325" s="89" t="s">
        <v>21</v>
      </c>
      <c r="S325" s="89">
        <v>1720398</v>
      </c>
      <c r="T325" s="89" t="s">
        <v>4501</v>
      </c>
      <c r="U325" s="89" t="s">
        <v>3714</v>
      </c>
      <c r="V325" s="89" t="s">
        <v>25</v>
      </c>
      <c r="W325" s="89" t="s">
        <v>21</v>
      </c>
      <c r="X325" s="89" t="s">
        <v>23</v>
      </c>
      <c r="Y325" s="89" t="s">
        <v>4723</v>
      </c>
      <c r="Z325" s="89" t="s">
        <v>4724</v>
      </c>
      <c r="AA325" s="89" t="s">
        <v>5488</v>
      </c>
      <c r="AB325" s="89" t="s">
        <v>5489</v>
      </c>
      <c r="AC325" t="s">
        <v>4711</v>
      </c>
      <c r="AD325" s="89">
        <v>11.83</v>
      </c>
      <c r="AE325" s="132">
        <f>Kalkulator!$F$3</f>
        <v>45383</v>
      </c>
      <c r="AF325" s="133">
        <f>Kalkulator!$H$3</f>
        <v>45412</v>
      </c>
    </row>
    <row r="326" spans="1:32" s="89" customFormat="1">
      <c r="A326" s="89" t="s">
        <v>4725</v>
      </c>
      <c r="B326" s="89" t="s">
        <v>4</v>
      </c>
      <c r="C326" s="89" t="s">
        <v>3674</v>
      </c>
      <c r="D326" s="89" t="s">
        <v>29</v>
      </c>
      <c r="E326" s="89" t="s">
        <v>30</v>
      </c>
      <c r="F326" s="90" t="s">
        <v>4726</v>
      </c>
      <c r="G326" s="158" t="s">
        <v>12</v>
      </c>
      <c r="H326" s="89" t="s">
        <v>23</v>
      </c>
      <c r="I326" s="89" t="s">
        <v>22</v>
      </c>
      <c r="J326" s="89">
        <v>700</v>
      </c>
      <c r="K326" s="89">
        <v>1</v>
      </c>
      <c r="L326" s="89" t="s">
        <v>3677</v>
      </c>
      <c r="M326" s="89" t="s">
        <v>21</v>
      </c>
      <c r="N326" s="89" t="s">
        <v>1359</v>
      </c>
      <c r="O326" s="89" t="s">
        <v>23</v>
      </c>
      <c r="P326" s="89" t="s">
        <v>23</v>
      </c>
      <c r="Q326" s="89" t="s">
        <v>23</v>
      </c>
      <c r="R326" s="89" t="s">
        <v>21</v>
      </c>
      <c r="S326" s="89">
        <v>1720398</v>
      </c>
      <c r="T326" s="89" t="s">
        <v>4727</v>
      </c>
      <c r="U326" s="89" t="s">
        <v>3714</v>
      </c>
      <c r="V326" s="89" t="s">
        <v>25</v>
      </c>
      <c r="W326" s="89" t="s">
        <v>21</v>
      </c>
      <c r="X326" s="89" t="s">
        <v>23</v>
      </c>
      <c r="Y326" s="89" t="s">
        <v>4728</v>
      </c>
      <c r="Z326" s="89" t="s">
        <v>4729</v>
      </c>
      <c r="AA326" s="89" t="s">
        <v>5490</v>
      </c>
      <c r="AB326" s="89" t="s">
        <v>5491</v>
      </c>
      <c r="AC326" t="s">
        <v>4139</v>
      </c>
      <c r="AD326" s="89">
        <v>9.33</v>
      </c>
      <c r="AE326" s="132">
        <f>Kalkulator!$F$3</f>
        <v>45383</v>
      </c>
      <c r="AF326" s="133">
        <f>Kalkulator!$H$3</f>
        <v>45412</v>
      </c>
    </row>
    <row r="327" spans="1:32" s="89" customFormat="1">
      <c r="A327" s="89" t="s">
        <v>4730</v>
      </c>
      <c r="B327" s="89" t="s">
        <v>4</v>
      </c>
      <c r="C327" s="89" t="s">
        <v>3674</v>
      </c>
      <c r="D327" s="89" t="s">
        <v>29</v>
      </c>
      <c r="E327" s="89" t="s">
        <v>30</v>
      </c>
      <c r="F327" s="90" t="s">
        <v>4731</v>
      </c>
      <c r="G327" s="158" t="s">
        <v>12</v>
      </c>
      <c r="H327" s="89" t="s">
        <v>23</v>
      </c>
      <c r="I327" s="89" t="s">
        <v>22</v>
      </c>
      <c r="J327" s="89">
        <v>700</v>
      </c>
      <c r="K327" s="89">
        <v>1</v>
      </c>
      <c r="L327" s="89" t="s">
        <v>3677</v>
      </c>
      <c r="M327" s="89" t="s">
        <v>21</v>
      </c>
      <c r="N327" s="89" t="s">
        <v>1309</v>
      </c>
      <c r="O327" s="89" t="s">
        <v>23</v>
      </c>
      <c r="P327" s="89" t="s">
        <v>23</v>
      </c>
      <c r="Q327" s="89" t="s">
        <v>23</v>
      </c>
      <c r="R327" s="89" t="s">
        <v>21</v>
      </c>
      <c r="S327" s="89">
        <v>1720398</v>
      </c>
      <c r="T327" s="89" t="s">
        <v>4732</v>
      </c>
      <c r="U327" s="89" t="s">
        <v>3714</v>
      </c>
      <c r="V327" s="89" t="s">
        <v>25</v>
      </c>
      <c r="W327" s="89" t="s">
        <v>21</v>
      </c>
      <c r="X327" s="89" t="s">
        <v>23</v>
      </c>
      <c r="Y327" s="89" t="s">
        <v>4733</v>
      </c>
      <c r="Z327" s="89" t="s">
        <v>4734</v>
      </c>
      <c r="AA327" s="89" t="s">
        <v>5492</v>
      </c>
      <c r="AB327" s="89" t="s">
        <v>5493</v>
      </c>
      <c r="AC327" t="s">
        <v>3891</v>
      </c>
      <c r="AD327" s="89">
        <v>10</v>
      </c>
      <c r="AE327" s="132">
        <f>Kalkulator!$F$3</f>
        <v>45383</v>
      </c>
      <c r="AF327" s="133">
        <f>Kalkulator!$H$3</f>
        <v>45412</v>
      </c>
    </row>
    <row r="328" spans="1:32" s="89" customFormat="1">
      <c r="A328" s="89" t="s">
        <v>4735</v>
      </c>
      <c r="B328" s="89" t="s">
        <v>4</v>
      </c>
      <c r="C328" s="89" t="s">
        <v>3674</v>
      </c>
      <c r="D328" s="89" t="s">
        <v>29</v>
      </c>
      <c r="E328" s="89" t="s">
        <v>30</v>
      </c>
      <c r="F328" s="90" t="s">
        <v>4736</v>
      </c>
      <c r="G328" s="158" t="s">
        <v>12</v>
      </c>
      <c r="H328" s="89" t="s">
        <v>23</v>
      </c>
      <c r="I328" s="89" t="s">
        <v>22</v>
      </c>
      <c r="J328" s="89">
        <v>700</v>
      </c>
      <c r="K328" s="89">
        <v>1</v>
      </c>
      <c r="L328" s="89" t="s">
        <v>3677</v>
      </c>
      <c r="M328" s="89" t="s">
        <v>21</v>
      </c>
      <c r="N328" s="89" t="s">
        <v>1308</v>
      </c>
      <c r="O328" s="89" t="s">
        <v>23</v>
      </c>
      <c r="P328" s="89" t="s">
        <v>23</v>
      </c>
      <c r="Q328" s="89" t="s">
        <v>23</v>
      </c>
      <c r="R328" s="89" t="s">
        <v>21</v>
      </c>
      <c r="S328" s="89">
        <v>1720398</v>
      </c>
      <c r="T328" s="89" t="s">
        <v>4737</v>
      </c>
      <c r="U328" s="89" t="s">
        <v>3714</v>
      </c>
      <c r="V328" s="89" t="s">
        <v>25</v>
      </c>
      <c r="W328" s="89" t="s">
        <v>21</v>
      </c>
      <c r="X328" s="89" t="s">
        <v>23</v>
      </c>
      <c r="Y328" s="89" t="s">
        <v>4738</v>
      </c>
      <c r="Z328" s="89" t="s">
        <v>4739</v>
      </c>
      <c r="AA328" s="89" t="s">
        <v>5494</v>
      </c>
      <c r="AB328" s="89" t="s">
        <v>5495</v>
      </c>
      <c r="AC328" t="s">
        <v>3931</v>
      </c>
      <c r="AD328" s="89">
        <v>11</v>
      </c>
      <c r="AE328" s="132">
        <f>Kalkulator!$F$3</f>
        <v>45383</v>
      </c>
      <c r="AF328" s="133">
        <f>Kalkulator!$H$3</f>
        <v>45412</v>
      </c>
    </row>
    <row r="329" spans="1:32" s="89" customFormat="1">
      <c r="A329" s="89" t="s">
        <v>4740</v>
      </c>
      <c r="B329" s="89" t="s">
        <v>4</v>
      </c>
      <c r="C329" s="89" t="s">
        <v>3674</v>
      </c>
      <c r="D329" s="89" t="s">
        <v>29</v>
      </c>
      <c r="E329" s="89" t="s">
        <v>30</v>
      </c>
      <c r="F329" s="90" t="s">
        <v>4741</v>
      </c>
      <c r="G329" s="158" t="s">
        <v>12</v>
      </c>
      <c r="H329" s="89" t="s">
        <v>23</v>
      </c>
      <c r="I329" s="89" t="s">
        <v>22</v>
      </c>
      <c r="J329" s="89">
        <v>700</v>
      </c>
      <c r="K329" s="89">
        <v>1</v>
      </c>
      <c r="L329" s="89" t="s">
        <v>3677</v>
      </c>
      <c r="M329" s="89" t="s">
        <v>21</v>
      </c>
      <c r="N329" s="89" t="s">
        <v>1359</v>
      </c>
      <c r="O329" s="89" t="s">
        <v>23</v>
      </c>
      <c r="P329" s="89" t="s">
        <v>23</v>
      </c>
      <c r="Q329" s="89" t="s">
        <v>23</v>
      </c>
      <c r="R329" s="89" t="s">
        <v>21</v>
      </c>
      <c r="S329" s="89">
        <v>1720398</v>
      </c>
      <c r="T329" s="89" t="s">
        <v>4608</v>
      </c>
      <c r="U329" s="89" t="s">
        <v>3714</v>
      </c>
      <c r="V329" s="89" t="s">
        <v>25</v>
      </c>
      <c r="W329" s="89" t="s">
        <v>21</v>
      </c>
      <c r="X329" s="89" t="s">
        <v>23</v>
      </c>
      <c r="Y329" s="89" t="s">
        <v>4742</v>
      </c>
      <c r="Z329" s="89" t="s">
        <v>4743</v>
      </c>
      <c r="AA329" s="89" t="s">
        <v>5496</v>
      </c>
      <c r="AB329" s="89" t="s">
        <v>5497</v>
      </c>
      <c r="AC329" t="s">
        <v>3891</v>
      </c>
      <c r="AD329" s="89">
        <v>10</v>
      </c>
      <c r="AE329" s="132">
        <f>Kalkulator!$F$3</f>
        <v>45383</v>
      </c>
      <c r="AF329" s="133">
        <f>Kalkulator!$H$3</f>
        <v>45412</v>
      </c>
    </row>
    <row r="330" spans="1:32" s="89" customFormat="1">
      <c r="A330" s="89" t="s">
        <v>4744</v>
      </c>
      <c r="B330" s="89" t="s">
        <v>4</v>
      </c>
      <c r="C330" s="89" t="s">
        <v>3674</v>
      </c>
      <c r="D330" s="89" t="s">
        <v>29</v>
      </c>
      <c r="E330" s="89" t="s">
        <v>30</v>
      </c>
      <c r="F330" s="90" t="s">
        <v>4745</v>
      </c>
      <c r="G330" s="158" t="s">
        <v>12</v>
      </c>
      <c r="H330" s="89" t="s">
        <v>23</v>
      </c>
      <c r="I330" s="89" t="s">
        <v>22</v>
      </c>
      <c r="J330" s="89">
        <v>700</v>
      </c>
      <c r="K330" s="89">
        <v>1</v>
      </c>
      <c r="L330" s="89" t="s">
        <v>3677</v>
      </c>
      <c r="M330" s="89" t="s">
        <v>21</v>
      </c>
      <c r="N330" s="89" t="s">
        <v>1309</v>
      </c>
      <c r="O330" s="89" t="s">
        <v>23</v>
      </c>
      <c r="P330" s="89" t="s">
        <v>23</v>
      </c>
      <c r="Q330" s="89" t="s">
        <v>23</v>
      </c>
      <c r="R330" s="89" t="s">
        <v>21</v>
      </c>
      <c r="S330" s="89">
        <v>1720398</v>
      </c>
      <c r="T330" s="89" t="s">
        <v>4746</v>
      </c>
      <c r="U330" s="89" t="s">
        <v>3714</v>
      </c>
      <c r="V330" s="89" t="s">
        <v>25</v>
      </c>
      <c r="W330" s="89" t="s">
        <v>21</v>
      </c>
      <c r="X330" s="89" t="s">
        <v>23</v>
      </c>
      <c r="Y330" s="89" t="s">
        <v>4747</v>
      </c>
      <c r="Z330" s="89" t="s">
        <v>4748</v>
      </c>
      <c r="AA330" s="89" t="s">
        <v>5498</v>
      </c>
      <c r="AB330" s="89" t="s">
        <v>5499</v>
      </c>
      <c r="AC330" t="s">
        <v>4749</v>
      </c>
      <c r="AD330" s="89">
        <v>5.83</v>
      </c>
      <c r="AE330" s="132">
        <f>Kalkulator!$F$3</f>
        <v>45383</v>
      </c>
      <c r="AF330" s="133">
        <f>Kalkulator!$H$3</f>
        <v>45412</v>
      </c>
    </row>
    <row r="331" spans="1:32" s="89" customFormat="1">
      <c r="A331" s="89" t="s">
        <v>4750</v>
      </c>
      <c r="B331" s="89" t="s">
        <v>4</v>
      </c>
      <c r="C331" s="89" t="s">
        <v>3674</v>
      </c>
      <c r="D331" s="89" t="s">
        <v>29</v>
      </c>
      <c r="E331" s="89" t="s">
        <v>30</v>
      </c>
      <c r="F331" s="90" t="s">
        <v>4751</v>
      </c>
      <c r="G331" s="158" t="s">
        <v>12</v>
      </c>
      <c r="H331" s="89" t="s">
        <v>23</v>
      </c>
      <c r="I331" s="89" t="s">
        <v>22</v>
      </c>
      <c r="J331" s="89">
        <v>700</v>
      </c>
      <c r="K331" s="89">
        <v>1</v>
      </c>
      <c r="L331" s="89" t="s">
        <v>3677</v>
      </c>
      <c r="M331" s="89" t="s">
        <v>21</v>
      </c>
      <c r="N331" s="89" t="s">
        <v>1308</v>
      </c>
      <c r="O331" s="89" t="s">
        <v>23</v>
      </c>
      <c r="P331" s="89" t="s">
        <v>23</v>
      </c>
      <c r="Q331" s="89" t="s">
        <v>23</v>
      </c>
      <c r="R331" s="89" t="s">
        <v>21</v>
      </c>
      <c r="S331" s="89">
        <v>1720398</v>
      </c>
      <c r="T331" s="89" t="s">
        <v>4752</v>
      </c>
      <c r="U331" s="89" t="s">
        <v>3714</v>
      </c>
      <c r="V331" s="89" t="s">
        <v>25</v>
      </c>
      <c r="W331" s="89" t="s">
        <v>21</v>
      </c>
      <c r="X331" s="89" t="s">
        <v>23</v>
      </c>
      <c r="Y331" s="89" t="s">
        <v>4753</v>
      </c>
      <c r="Z331" s="89" t="s">
        <v>4754</v>
      </c>
      <c r="AA331" s="89" t="s">
        <v>5500</v>
      </c>
      <c r="AB331" s="89" t="s">
        <v>5501</v>
      </c>
      <c r="AC331" t="s">
        <v>3931</v>
      </c>
      <c r="AD331" s="89">
        <v>11</v>
      </c>
      <c r="AE331" s="132">
        <f>Kalkulator!$F$3</f>
        <v>45383</v>
      </c>
      <c r="AF331" s="133">
        <f>Kalkulator!$H$3</f>
        <v>45412</v>
      </c>
    </row>
    <row r="332" spans="1:32" s="89" customFormat="1">
      <c r="A332" s="89" t="s">
        <v>4755</v>
      </c>
      <c r="B332" s="89" t="s">
        <v>4</v>
      </c>
      <c r="C332" s="89" t="s">
        <v>3674</v>
      </c>
      <c r="D332" s="89" t="s">
        <v>29</v>
      </c>
      <c r="E332" s="89" t="s">
        <v>30</v>
      </c>
      <c r="F332" s="90" t="s">
        <v>4756</v>
      </c>
      <c r="G332" s="158" t="s">
        <v>12</v>
      </c>
      <c r="H332" s="89" t="s">
        <v>23</v>
      </c>
      <c r="I332" s="89" t="s">
        <v>22</v>
      </c>
      <c r="J332" s="89">
        <v>700</v>
      </c>
      <c r="K332" s="89">
        <v>1</v>
      </c>
      <c r="L332" s="89" t="s">
        <v>3677</v>
      </c>
      <c r="M332" s="89" t="s">
        <v>21</v>
      </c>
      <c r="N332" s="89" t="s">
        <v>4593</v>
      </c>
      <c r="O332" s="89" t="s">
        <v>23</v>
      </c>
      <c r="P332" s="89" t="s">
        <v>23</v>
      </c>
      <c r="Q332" s="89" t="s">
        <v>23</v>
      </c>
      <c r="R332" s="89" t="s">
        <v>21</v>
      </c>
      <c r="S332" s="89">
        <v>1720398</v>
      </c>
      <c r="T332" s="89" t="s">
        <v>4757</v>
      </c>
      <c r="U332" s="89" t="s">
        <v>3714</v>
      </c>
      <c r="V332" s="89" t="s">
        <v>25</v>
      </c>
      <c r="W332" s="89" t="s">
        <v>21</v>
      </c>
      <c r="X332" s="89" t="s">
        <v>23</v>
      </c>
      <c r="Y332" s="89" t="s">
        <v>4758</v>
      </c>
      <c r="Z332" s="89" t="s">
        <v>4759</v>
      </c>
      <c r="AA332" s="89" t="s">
        <v>5502</v>
      </c>
      <c r="AB332" s="89" t="s">
        <v>5503</v>
      </c>
      <c r="AC332" t="s">
        <v>4760</v>
      </c>
      <c r="AD332" s="89">
        <v>9.41</v>
      </c>
      <c r="AE332" s="132">
        <f>Kalkulator!$F$3</f>
        <v>45383</v>
      </c>
      <c r="AF332" s="133">
        <f>Kalkulator!$H$3</f>
        <v>45412</v>
      </c>
    </row>
    <row r="333" spans="1:32" s="89" customFormat="1">
      <c r="A333" s="89" t="s">
        <v>4761</v>
      </c>
      <c r="B333" s="89" t="s">
        <v>4</v>
      </c>
      <c r="C333" s="89" t="s">
        <v>3674</v>
      </c>
      <c r="D333" s="89" t="s">
        <v>29</v>
      </c>
      <c r="E333" s="89" t="s">
        <v>30</v>
      </c>
      <c r="F333" s="90" t="s">
        <v>4762</v>
      </c>
      <c r="G333" s="158" t="s">
        <v>12</v>
      </c>
      <c r="H333" s="89" t="s">
        <v>23</v>
      </c>
      <c r="I333" s="89" t="s">
        <v>22</v>
      </c>
      <c r="J333" s="89">
        <v>700</v>
      </c>
      <c r="K333" s="89">
        <v>1</v>
      </c>
      <c r="L333" s="89" t="s">
        <v>3677</v>
      </c>
      <c r="M333" s="89" t="s">
        <v>21</v>
      </c>
      <c r="N333" s="89" t="s">
        <v>4593</v>
      </c>
      <c r="O333" s="89" t="s">
        <v>23</v>
      </c>
      <c r="P333" s="89" t="s">
        <v>23</v>
      </c>
      <c r="Q333" s="89" t="s">
        <v>23</v>
      </c>
      <c r="R333" s="89" t="s">
        <v>21</v>
      </c>
      <c r="S333" s="89">
        <v>1720398</v>
      </c>
      <c r="T333" s="89" t="s">
        <v>4763</v>
      </c>
      <c r="U333" s="89" t="s">
        <v>3714</v>
      </c>
      <c r="V333" s="89" t="s">
        <v>25</v>
      </c>
      <c r="W333" s="89" t="s">
        <v>21</v>
      </c>
      <c r="X333" s="89" t="s">
        <v>23</v>
      </c>
      <c r="Y333" s="89" t="s">
        <v>4764</v>
      </c>
      <c r="Z333" s="89" t="s">
        <v>4765</v>
      </c>
      <c r="AA333" s="89" t="s">
        <v>5504</v>
      </c>
      <c r="AB333" s="89" t="s">
        <v>5505</v>
      </c>
      <c r="AC333" t="s">
        <v>4766</v>
      </c>
      <c r="AD333" s="89">
        <v>9.33</v>
      </c>
      <c r="AE333" s="132">
        <f>Kalkulator!$F$3</f>
        <v>45383</v>
      </c>
      <c r="AF333" s="133">
        <f>Kalkulator!$H$3</f>
        <v>45412</v>
      </c>
    </row>
    <row r="334" spans="1:32" s="89" customFormat="1">
      <c r="A334" s="89" t="s">
        <v>4767</v>
      </c>
      <c r="B334" s="89" t="s">
        <v>4</v>
      </c>
      <c r="C334" s="89" t="s">
        <v>3674</v>
      </c>
      <c r="D334" s="89" t="s">
        <v>29</v>
      </c>
      <c r="E334" s="89" t="s">
        <v>30</v>
      </c>
      <c r="F334" s="90" t="s">
        <v>4768</v>
      </c>
      <c r="G334" s="158" t="s">
        <v>12</v>
      </c>
      <c r="H334" s="89" t="s">
        <v>23</v>
      </c>
      <c r="I334" s="89" t="s">
        <v>22</v>
      </c>
      <c r="J334" s="89">
        <v>700</v>
      </c>
      <c r="K334" s="89">
        <v>1</v>
      </c>
      <c r="L334" s="89" t="s">
        <v>3677</v>
      </c>
      <c r="M334" s="89" t="s">
        <v>21</v>
      </c>
      <c r="N334" s="89" t="s">
        <v>1309</v>
      </c>
      <c r="O334" s="89" t="s">
        <v>23</v>
      </c>
      <c r="P334" s="89" t="s">
        <v>23</v>
      </c>
      <c r="Q334" s="89" t="s">
        <v>23</v>
      </c>
      <c r="R334" s="89" t="s">
        <v>21</v>
      </c>
      <c r="S334" s="89">
        <v>1720398</v>
      </c>
      <c r="T334" s="89" t="s">
        <v>4769</v>
      </c>
      <c r="U334" s="89" t="s">
        <v>3714</v>
      </c>
      <c r="V334" s="89" t="s">
        <v>25</v>
      </c>
      <c r="W334" s="89" t="s">
        <v>21</v>
      </c>
      <c r="X334" s="89" t="s">
        <v>23</v>
      </c>
      <c r="Y334" s="89" t="s">
        <v>4770</v>
      </c>
      <c r="Z334" s="89" t="s">
        <v>4771</v>
      </c>
      <c r="AA334" s="89" t="s">
        <v>5506</v>
      </c>
      <c r="AB334" s="89" t="s">
        <v>5507</v>
      </c>
      <c r="AC334" t="s">
        <v>3931</v>
      </c>
      <c r="AD334" s="89">
        <v>11</v>
      </c>
      <c r="AE334" s="132">
        <f>Kalkulator!$F$3</f>
        <v>45383</v>
      </c>
      <c r="AF334" s="133">
        <f>Kalkulator!$H$3</f>
        <v>45412</v>
      </c>
    </row>
    <row r="335" spans="1:32" s="89" customFormat="1">
      <c r="A335" s="89" t="s">
        <v>4772</v>
      </c>
      <c r="B335" s="89" t="s">
        <v>4</v>
      </c>
      <c r="C335" s="89" t="s">
        <v>3674</v>
      </c>
      <c r="D335" s="89" t="s">
        <v>29</v>
      </c>
      <c r="E335" s="89" t="s">
        <v>30</v>
      </c>
      <c r="F335" s="90" t="s">
        <v>4773</v>
      </c>
      <c r="G335" s="158" t="s">
        <v>12</v>
      </c>
      <c r="H335" s="89" t="s">
        <v>23</v>
      </c>
      <c r="I335" s="89" t="s">
        <v>22</v>
      </c>
      <c r="J335" s="89">
        <v>700</v>
      </c>
      <c r="K335" s="89">
        <v>1</v>
      </c>
      <c r="L335" s="89" t="s">
        <v>3677</v>
      </c>
      <c r="M335" s="89" t="s">
        <v>21</v>
      </c>
      <c r="N335" s="89" t="s">
        <v>3647</v>
      </c>
      <c r="O335" s="89" t="s">
        <v>23</v>
      </c>
      <c r="P335" s="89" t="s">
        <v>23</v>
      </c>
      <c r="Q335" s="89" t="s">
        <v>23</v>
      </c>
      <c r="R335" s="89" t="s">
        <v>21</v>
      </c>
      <c r="S335" s="89">
        <v>1720398</v>
      </c>
      <c r="T335" s="89" t="s">
        <v>4545</v>
      </c>
      <c r="U335" s="89" t="s">
        <v>3714</v>
      </c>
      <c r="V335" s="89" t="s">
        <v>25</v>
      </c>
      <c r="W335" s="89" t="s">
        <v>21</v>
      </c>
      <c r="X335" s="89" t="s">
        <v>23</v>
      </c>
      <c r="Y335" s="89" t="s">
        <v>4774</v>
      </c>
      <c r="Z335" s="89" t="s">
        <v>4775</v>
      </c>
      <c r="AA335" s="89" t="s">
        <v>5508</v>
      </c>
      <c r="AB335" s="89" t="s">
        <v>5509</v>
      </c>
      <c r="AC335" t="s">
        <v>3891</v>
      </c>
      <c r="AD335" s="89">
        <v>10</v>
      </c>
      <c r="AE335" s="132">
        <f>Kalkulator!$F$3</f>
        <v>45383</v>
      </c>
      <c r="AF335" s="133">
        <f>Kalkulator!$H$3</f>
        <v>45412</v>
      </c>
    </row>
    <row r="336" spans="1:32" s="89" customFormat="1">
      <c r="A336" s="89" t="s">
        <v>4776</v>
      </c>
      <c r="B336" s="89" t="s">
        <v>4</v>
      </c>
      <c r="C336" s="89" t="s">
        <v>3674</v>
      </c>
      <c r="D336" s="89" t="s">
        <v>29</v>
      </c>
      <c r="E336" s="89" t="s">
        <v>30</v>
      </c>
      <c r="F336" s="90" t="s">
        <v>4777</v>
      </c>
      <c r="G336" s="158" t="s">
        <v>12</v>
      </c>
      <c r="H336" s="89" t="s">
        <v>23</v>
      </c>
      <c r="I336" s="89" t="s">
        <v>22</v>
      </c>
      <c r="J336" s="89">
        <v>700</v>
      </c>
      <c r="K336" s="89">
        <v>1</v>
      </c>
      <c r="L336" s="89" t="s">
        <v>3677</v>
      </c>
      <c r="M336" s="89" t="s">
        <v>21</v>
      </c>
      <c r="N336" s="89" t="s">
        <v>38</v>
      </c>
      <c r="O336" s="89" t="s">
        <v>23</v>
      </c>
      <c r="P336" s="89" t="s">
        <v>23</v>
      </c>
      <c r="Q336" s="89" t="s">
        <v>23</v>
      </c>
      <c r="R336" s="89" t="s">
        <v>21</v>
      </c>
      <c r="S336" s="89">
        <v>1720398</v>
      </c>
      <c r="T336" s="89" t="s">
        <v>4501</v>
      </c>
      <c r="U336" s="89" t="s">
        <v>3714</v>
      </c>
      <c r="V336" s="89" t="s">
        <v>25</v>
      </c>
      <c r="W336" s="89" t="s">
        <v>21</v>
      </c>
      <c r="X336" s="89" t="s">
        <v>23</v>
      </c>
      <c r="Y336" s="89" t="s">
        <v>4778</v>
      </c>
      <c r="Z336" s="89" t="s">
        <v>4779</v>
      </c>
      <c r="AA336" s="89" t="s">
        <v>5510</v>
      </c>
      <c r="AB336" s="89" t="s">
        <v>5511</v>
      </c>
      <c r="AC336" t="s">
        <v>3931</v>
      </c>
      <c r="AD336" s="89">
        <v>11</v>
      </c>
      <c r="AE336" s="132">
        <f>Kalkulator!$F$3</f>
        <v>45383</v>
      </c>
      <c r="AF336" s="133">
        <f>Kalkulator!$H$3</f>
        <v>45412</v>
      </c>
    </row>
    <row r="337" spans="1:32" s="89" customFormat="1">
      <c r="A337" s="89" t="s">
        <v>4780</v>
      </c>
      <c r="B337" s="89" t="s">
        <v>4</v>
      </c>
      <c r="C337" s="89" t="s">
        <v>3674</v>
      </c>
      <c r="D337" s="89" t="s">
        <v>29</v>
      </c>
      <c r="E337" s="89" t="s">
        <v>30</v>
      </c>
      <c r="F337" s="90" t="s">
        <v>4781</v>
      </c>
      <c r="G337" s="158" t="s">
        <v>12</v>
      </c>
      <c r="H337" s="89" t="s">
        <v>23</v>
      </c>
      <c r="I337" s="89" t="s">
        <v>22</v>
      </c>
      <c r="J337" s="89">
        <v>700</v>
      </c>
      <c r="K337" s="89">
        <v>1</v>
      </c>
      <c r="L337" s="89" t="s">
        <v>3677</v>
      </c>
      <c r="M337" s="89" t="s">
        <v>21</v>
      </c>
      <c r="N337" s="89" t="s">
        <v>38</v>
      </c>
      <c r="O337" s="89" t="s">
        <v>23</v>
      </c>
      <c r="P337" s="89" t="s">
        <v>23</v>
      </c>
      <c r="Q337" s="89" t="s">
        <v>23</v>
      </c>
      <c r="R337" s="89" t="s">
        <v>21</v>
      </c>
      <c r="S337" s="89">
        <v>1720398</v>
      </c>
      <c r="T337" s="89" t="s">
        <v>4782</v>
      </c>
      <c r="U337" s="89" t="s">
        <v>3714</v>
      </c>
      <c r="V337" s="89" t="s">
        <v>25</v>
      </c>
      <c r="W337" s="89" t="s">
        <v>21</v>
      </c>
      <c r="X337" s="89" t="s">
        <v>23</v>
      </c>
      <c r="Y337" s="89" t="s">
        <v>4783</v>
      </c>
      <c r="Z337" s="89" t="s">
        <v>4784</v>
      </c>
      <c r="AA337" s="89" t="s">
        <v>5512</v>
      </c>
      <c r="AB337" s="89" t="s">
        <v>5513</v>
      </c>
      <c r="AC337" t="s">
        <v>3891</v>
      </c>
      <c r="AD337" s="89">
        <v>10</v>
      </c>
      <c r="AE337" s="132">
        <f>Kalkulator!$F$3</f>
        <v>45383</v>
      </c>
      <c r="AF337" s="133">
        <f>Kalkulator!$H$3</f>
        <v>45412</v>
      </c>
    </row>
    <row r="338" spans="1:32" s="89" customFormat="1">
      <c r="A338" s="89" t="s">
        <v>4785</v>
      </c>
      <c r="B338" s="89" t="s">
        <v>4</v>
      </c>
      <c r="C338" s="89" t="s">
        <v>3674</v>
      </c>
      <c r="D338" s="89" t="s">
        <v>29</v>
      </c>
      <c r="E338" s="89" t="s">
        <v>30</v>
      </c>
      <c r="F338" s="90" t="s">
        <v>4786</v>
      </c>
      <c r="G338" s="158" t="s">
        <v>12</v>
      </c>
      <c r="H338" s="89" t="s">
        <v>23</v>
      </c>
      <c r="I338" s="89" t="s">
        <v>22</v>
      </c>
      <c r="J338" s="89">
        <v>700</v>
      </c>
      <c r="K338" s="89">
        <v>1</v>
      </c>
      <c r="L338" s="89" t="s">
        <v>3677</v>
      </c>
      <c r="M338" s="89" t="s">
        <v>21</v>
      </c>
      <c r="N338" s="89" t="s">
        <v>1348</v>
      </c>
      <c r="O338" s="89" t="s">
        <v>23</v>
      </c>
      <c r="P338" s="89" t="s">
        <v>23</v>
      </c>
      <c r="Q338" s="89" t="s">
        <v>23</v>
      </c>
      <c r="R338" s="89" t="s">
        <v>21</v>
      </c>
      <c r="S338" s="89">
        <v>1720398</v>
      </c>
      <c r="T338" s="89" t="s">
        <v>4787</v>
      </c>
      <c r="U338" s="89" t="s">
        <v>3714</v>
      </c>
      <c r="V338" s="89" t="s">
        <v>25</v>
      </c>
      <c r="W338" s="89" t="s">
        <v>21</v>
      </c>
      <c r="X338" s="89" t="s">
        <v>23</v>
      </c>
      <c r="Y338" s="89" t="s">
        <v>4788</v>
      </c>
      <c r="Z338" s="89" t="s">
        <v>4789</v>
      </c>
      <c r="AA338" s="89" t="s">
        <v>5514</v>
      </c>
      <c r="AB338" s="89" t="s">
        <v>5515</v>
      </c>
      <c r="AC338" t="s">
        <v>3891</v>
      </c>
      <c r="AD338" s="89">
        <v>10</v>
      </c>
      <c r="AE338" s="132">
        <f>Kalkulator!$F$3</f>
        <v>45383</v>
      </c>
      <c r="AF338" s="133">
        <f>Kalkulator!$H$3</f>
        <v>45412</v>
      </c>
    </row>
    <row r="339" spans="1:32" s="89" customFormat="1">
      <c r="A339" s="89" t="s">
        <v>4790</v>
      </c>
      <c r="B339" s="89" t="s">
        <v>4</v>
      </c>
      <c r="C339" s="89" t="s">
        <v>3674</v>
      </c>
      <c r="D339" s="89" t="s">
        <v>29</v>
      </c>
      <c r="E339" s="89" t="s">
        <v>30</v>
      </c>
      <c r="F339" s="90" t="s">
        <v>4791</v>
      </c>
      <c r="G339" s="158" t="s">
        <v>12</v>
      </c>
      <c r="H339" s="89" t="s">
        <v>23</v>
      </c>
      <c r="I339" s="89" t="s">
        <v>22</v>
      </c>
      <c r="J339" s="89">
        <v>700</v>
      </c>
      <c r="K339" s="89">
        <v>1</v>
      </c>
      <c r="L339" s="89" t="s">
        <v>3677</v>
      </c>
      <c r="M339" s="89" t="s">
        <v>21</v>
      </c>
      <c r="N339" s="89" t="s">
        <v>4593</v>
      </c>
      <c r="O339" s="89" t="s">
        <v>23</v>
      </c>
      <c r="P339" s="89" t="s">
        <v>23</v>
      </c>
      <c r="Q339" s="89" t="s">
        <v>23</v>
      </c>
      <c r="R339" s="89" t="s">
        <v>21</v>
      </c>
      <c r="S339" s="89">
        <v>1720398</v>
      </c>
      <c r="T339" s="89" t="s">
        <v>4069</v>
      </c>
      <c r="U339" s="89" t="s">
        <v>3714</v>
      </c>
      <c r="V339" s="89" t="s">
        <v>25</v>
      </c>
      <c r="W339" s="89" t="s">
        <v>21</v>
      </c>
      <c r="X339" s="89" t="s">
        <v>23</v>
      </c>
      <c r="Y339" s="89" t="s">
        <v>4792</v>
      </c>
      <c r="Z339" s="89" t="s">
        <v>4793</v>
      </c>
      <c r="AA339" s="89" t="s">
        <v>5516</v>
      </c>
      <c r="AB339" s="89" t="s">
        <v>5517</v>
      </c>
      <c r="AC339" t="s">
        <v>3891</v>
      </c>
      <c r="AD339" s="89">
        <v>10</v>
      </c>
      <c r="AE339" s="132">
        <f>Kalkulator!$F$3</f>
        <v>45383</v>
      </c>
      <c r="AF339" s="133">
        <f>Kalkulator!$H$3</f>
        <v>45412</v>
      </c>
    </row>
    <row r="340" spans="1:32" s="89" customFormat="1">
      <c r="A340" s="89" t="s">
        <v>4794</v>
      </c>
      <c r="B340" s="89" t="s">
        <v>4</v>
      </c>
      <c r="C340" s="89" t="s">
        <v>3674</v>
      </c>
      <c r="D340" s="89" t="s">
        <v>29</v>
      </c>
      <c r="E340" s="89" t="s">
        <v>30</v>
      </c>
      <c r="F340" s="90" t="s">
        <v>4795</v>
      </c>
      <c r="G340" s="158" t="s">
        <v>12</v>
      </c>
      <c r="H340" s="89" t="s">
        <v>23</v>
      </c>
      <c r="I340" s="89" t="s">
        <v>22</v>
      </c>
      <c r="J340" s="89">
        <v>700</v>
      </c>
      <c r="K340" s="89">
        <v>1</v>
      </c>
      <c r="L340" s="89" t="s">
        <v>3677</v>
      </c>
      <c r="M340" s="89" t="s">
        <v>21</v>
      </c>
      <c r="N340" s="89" t="s">
        <v>1281</v>
      </c>
      <c r="O340" s="89" t="s">
        <v>23</v>
      </c>
      <c r="P340" s="89" t="s">
        <v>23</v>
      </c>
      <c r="Q340" s="89" t="s">
        <v>23</v>
      </c>
      <c r="R340" s="89" t="s">
        <v>21</v>
      </c>
      <c r="S340" s="89">
        <v>1720398</v>
      </c>
      <c r="T340" s="89" t="s">
        <v>4796</v>
      </c>
      <c r="U340" s="89" t="s">
        <v>3714</v>
      </c>
      <c r="V340" s="89" t="s">
        <v>25</v>
      </c>
      <c r="W340" s="89" t="s">
        <v>21</v>
      </c>
      <c r="X340" s="89" t="s">
        <v>23</v>
      </c>
      <c r="Y340" s="89" t="s">
        <v>4797</v>
      </c>
      <c r="Z340" s="89" t="s">
        <v>4798</v>
      </c>
      <c r="AA340" s="89" t="s">
        <v>5518</v>
      </c>
      <c r="AB340" s="89" t="s">
        <v>5519</v>
      </c>
      <c r="AC340" t="s">
        <v>3891</v>
      </c>
      <c r="AD340" s="89">
        <v>10</v>
      </c>
      <c r="AE340" s="132">
        <f>Kalkulator!$F$3</f>
        <v>45383</v>
      </c>
      <c r="AF340" s="133">
        <f>Kalkulator!$H$3</f>
        <v>45412</v>
      </c>
    </row>
    <row r="341" spans="1:32" s="89" customFormat="1">
      <c r="A341" s="89" t="s">
        <v>4799</v>
      </c>
      <c r="B341" s="89" t="s">
        <v>4</v>
      </c>
      <c r="C341" s="89" t="s">
        <v>3674</v>
      </c>
      <c r="D341" s="89" t="s">
        <v>29</v>
      </c>
      <c r="E341" s="89" t="s">
        <v>30</v>
      </c>
      <c r="F341" s="90" t="s">
        <v>4800</v>
      </c>
      <c r="G341" s="158" t="s">
        <v>12</v>
      </c>
      <c r="H341" s="89" t="s">
        <v>23</v>
      </c>
      <c r="I341" s="89" t="s">
        <v>22</v>
      </c>
      <c r="J341" s="89">
        <v>700</v>
      </c>
      <c r="K341" s="89">
        <v>1</v>
      </c>
      <c r="L341" s="89" t="s">
        <v>3677</v>
      </c>
      <c r="M341" s="89" t="s">
        <v>21</v>
      </c>
      <c r="N341" s="89" t="s">
        <v>1362</v>
      </c>
      <c r="O341" s="89" t="s">
        <v>23</v>
      </c>
      <c r="P341" s="89" t="s">
        <v>23</v>
      </c>
      <c r="Q341" s="89" t="s">
        <v>23</v>
      </c>
      <c r="R341" s="89" t="s">
        <v>21</v>
      </c>
      <c r="S341" s="89">
        <v>1720398</v>
      </c>
      <c r="T341" s="89" t="s">
        <v>4801</v>
      </c>
      <c r="U341" s="89" t="s">
        <v>3714</v>
      </c>
      <c r="V341" s="89" t="s">
        <v>25</v>
      </c>
      <c r="W341" s="89" t="s">
        <v>21</v>
      </c>
      <c r="X341" s="89" t="s">
        <v>23</v>
      </c>
      <c r="Y341" s="89" t="s">
        <v>4802</v>
      </c>
      <c r="Z341" s="89" t="s">
        <v>4803</v>
      </c>
      <c r="AA341" s="89" t="s">
        <v>5520</v>
      </c>
      <c r="AB341" s="89" t="s">
        <v>5521</v>
      </c>
      <c r="AC341" t="s">
        <v>3931</v>
      </c>
      <c r="AD341" s="89">
        <v>11</v>
      </c>
      <c r="AE341" s="132">
        <f>Kalkulator!$F$3</f>
        <v>45383</v>
      </c>
      <c r="AF341" s="133">
        <f>Kalkulator!$H$3</f>
        <v>45412</v>
      </c>
    </row>
    <row r="342" spans="1:32" s="89" customFormat="1">
      <c r="A342" s="89" t="s">
        <v>5704</v>
      </c>
      <c r="B342" s="89" t="s">
        <v>4</v>
      </c>
      <c r="C342" s="89" t="s">
        <v>3674</v>
      </c>
      <c r="D342" s="89" t="s">
        <v>29</v>
      </c>
      <c r="E342" s="89" t="s">
        <v>30</v>
      </c>
      <c r="F342" s="90" t="s">
        <v>5705</v>
      </c>
      <c r="G342" s="158" t="s">
        <v>12</v>
      </c>
      <c r="H342" s="89" t="s">
        <v>23</v>
      </c>
      <c r="I342" s="89" t="s">
        <v>22</v>
      </c>
      <c r="J342" s="89">
        <v>700</v>
      </c>
      <c r="K342" s="89">
        <v>1</v>
      </c>
      <c r="L342" s="89" t="s">
        <v>3677</v>
      </c>
      <c r="M342" s="89" t="s">
        <v>21</v>
      </c>
      <c r="N342" s="89" t="s">
        <v>1281</v>
      </c>
      <c r="O342" s="89" t="s">
        <v>23</v>
      </c>
      <c r="P342" s="89" t="s">
        <v>23</v>
      </c>
      <c r="Q342" s="89" t="s">
        <v>23</v>
      </c>
      <c r="R342" s="89" t="s">
        <v>21</v>
      </c>
      <c r="S342" s="89">
        <v>1720398</v>
      </c>
      <c r="T342" s="89" t="s">
        <v>5808</v>
      </c>
      <c r="U342" s="89" t="s">
        <v>3714</v>
      </c>
      <c r="V342" s="89" t="s">
        <v>25</v>
      </c>
      <c r="W342" s="89" t="s">
        <v>21</v>
      </c>
      <c r="X342" s="89" t="s">
        <v>23</v>
      </c>
      <c r="Y342" s="89" t="s">
        <v>5809</v>
      </c>
      <c r="Z342" s="89" t="s">
        <v>5810</v>
      </c>
      <c r="AA342" s="89" t="s">
        <v>5864</v>
      </c>
      <c r="AB342" s="89" t="s">
        <v>5900</v>
      </c>
      <c r="AC342" t="s">
        <v>5811</v>
      </c>
      <c r="AD342" s="89">
        <v>5.83</v>
      </c>
      <c r="AE342" s="132">
        <f>Kalkulator!$F$3</f>
        <v>45383</v>
      </c>
      <c r="AF342" s="133">
        <f>Kalkulator!$H$3</f>
        <v>45412</v>
      </c>
    </row>
    <row r="343" spans="1:32" s="89" customFormat="1">
      <c r="A343" s="89" t="s">
        <v>4804</v>
      </c>
      <c r="B343" s="89" t="s">
        <v>4</v>
      </c>
      <c r="C343" s="89" t="s">
        <v>3674</v>
      </c>
      <c r="D343" s="89" t="s">
        <v>29</v>
      </c>
      <c r="E343" s="89" t="s">
        <v>30</v>
      </c>
      <c r="F343" s="90" t="s">
        <v>4805</v>
      </c>
      <c r="G343" s="158" t="s">
        <v>12</v>
      </c>
      <c r="H343" s="89" t="s">
        <v>23</v>
      </c>
      <c r="I343" s="89" t="s">
        <v>22</v>
      </c>
      <c r="J343" s="89">
        <v>700</v>
      </c>
      <c r="K343" s="89">
        <v>1</v>
      </c>
      <c r="L343" s="89" t="s">
        <v>3677</v>
      </c>
      <c r="M343" s="89" t="s">
        <v>21</v>
      </c>
      <c r="N343" s="89" t="s">
        <v>1309</v>
      </c>
      <c r="O343" s="89" t="s">
        <v>23</v>
      </c>
      <c r="P343" s="89" t="s">
        <v>23</v>
      </c>
      <c r="Q343" s="89" t="s">
        <v>23</v>
      </c>
      <c r="R343" s="89" t="s">
        <v>21</v>
      </c>
      <c r="S343" s="89">
        <v>1720398</v>
      </c>
      <c r="T343" s="89" t="s">
        <v>4801</v>
      </c>
      <c r="U343" s="89" t="s">
        <v>3714</v>
      </c>
      <c r="V343" s="89" t="s">
        <v>25</v>
      </c>
      <c r="W343" s="89" t="s">
        <v>21</v>
      </c>
      <c r="X343" s="89" t="s">
        <v>23</v>
      </c>
      <c r="Y343" s="89" t="s">
        <v>4806</v>
      </c>
      <c r="Z343" s="89" t="s">
        <v>4807</v>
      </c>
      <c r="AA343" s="89" t="s">
        <v>5522</v>
      </c>
      <c r="AB343" s="89" t="s">
        <v>5523</v>
      </c>
      <c r="AC343" t="s">
        <v>4808</v>
      </c>
      <c r="AD343" s="89">
        <v>10.83</v>
      </c>
      <c r="AE343" s="132">
        <f>Kalkulator!$F$3</f>
        <v>45383</v>
      </c>
      <c r="AF343" s="133">
        <f>Kalkulator!$H$3</f>
        <v>45412</v>
      </c>
    </row>
    <row r="344" spans="1:32" s="89" customFormat="1">
      <c r="A344" s="89" t="s">
        <v>4809</v>
      </c>
      <c r="B344" s="89" t="s">
        <v>4</v>
      </c>
      <c r="C344" s="89" t="s">
        <v>3674</v>
      </c>
      <c r="D344" s="89" t="s">
        <v>29</v>
      </c>
      <c r="E344" s="89" t="s">
        <v>30</v>
      </c>
      <c r="F344" s="90" t="s">
        <v>4810</v>
      </c>
      <c r="G344" s="158" t="s">
        <v>12</v>
      </c>
      <c r="H344" s="89" t="s">
        <v>23</v>
      </c>
      <c r="I344" s="89" t="s">
        <v>22</v>
      </c>
      <c r="J344" s="89">
        <v>700</v>
      </c>
      <c r="K344" s="89">
        <v>1</v>
      </c>
      <c r="L344" s="89" t="s">
        <v>3677</v>
      </c>
      <c r="M344" s="89" t="s">
        <v>21</v>
      </c>
      <c r="N344" s="89" t="s">
        <v>326</v>
      </c>
      <c r="O344" s="89" t="s">
        <v>23</v>
      </c>
      <c r="P344" s="89" t="s">
        <v>23</v>
      </c>
      <c r="Q344" s="89" t="s">
        <v>23</v>
      </c>
      <c r="R344" s="89" t="s">
        <v>21</v>
      </c>
      <c r="S344" s="89">
        <v>1720398</v>
      </c>
      <c r="T344" s="89" t="s">
        <v>4811</v>
      </c>
      <c r="U344" s="89" t="s">
        <v>3714</v>
      </c>
      <c r="V344" s="89" t="s">
        <v>25</v>
      </c>
      <c r="W344" s="89" t="s">
        <v>21</v>
      </c>
      <c r="X344" s="89" t="s">
        <v>23</v>
      </c>
      <c r="Y344" s="89" t="s">
        <v>4812</v>
      </c>
      <c r="Z344" s="89" t="s">
        <v>4813</v>
      </c>
      <c r="AA344" s="89" t="s">
        <v>5524</v>
      </c>
      <c r="AB344" s="89" t="s">
        <v>5525</v>
      </c>
      <c r="AC344" t="s">
        <v>3891</v>
      </c>
      <c r="AD344" s="89">
        <v>10</v>
      </c>
      <c r="AE344" s="132">
        <f>Kalkulator!$F$3</f>
        <v>45383</v>
      </c>
      <c r="AF344" s="133">
        <f>Kalkulator!$H$3</f>
        <v>45412</v>
      </c>
    </row>
    <row r="345" spans="1:32" s="89" customFormat="1">
      <c r="A345" s="89" t="s">
        <v>4814</v>
      </c>
      <c r="B345" s="89" t="s">
        <v>4</v>
      </c>
      <c r="C345" s="89" t="s">
        <v>3674</v>
      </c>
      <c r="D345" s="89" t="s">
        <v>29</v>
      </c>
      <c r="E345" s="89" t="s">
        <v>30</v>
      </c>
      <c r="F345" s="90" t="s">
        <v>4815</v>
      </c>
      <c r="G345" s="158" t="s">
        <v>12</v>
      </c>
      <c r="H345" s="89" t="s">
        <v>23</v>
      </c>
      <c r="I345" s="89" t="s">
        <v>22</v>
      </c>
      <c r="J345" s="89">
        <v>700</v>
      </c>
      <c r="K345" s="89">
        <v>1</v>
      </c>
      <c r="L345" s="89" t="s">
        <v>3677</v>
      </c>
      <c r="M345" s="89" t="s">
        <v>21</v>
      </c>
      <c r="N345" s="89" t="s">
        <v>1449</v>
      </c>
      <c r="O345" s="89" t="s">
        <v>23</v>
      </c>
      <c r="P345" s="89" t="s">
        <v>23</v>
      </c>
      <c r="Q345" s="89" t="s">
        <v>23</v>
      </c>
      <c r="R345" s="89" t="s">
        <v>21</v>
      </c>
      <c r="S345" s="89">
        <v>1720398</v>
      </c>
      <c r="T345" s="89" t="s">
        <v>4816</v>
      </c>
      <c r="U345" s="89" t="s">
        <v>3714</v>
      </c>
      <c r="V345" s="89" t="s">
        <v>25</v>
      </c>
      <c r="W345" s="89" t="s">
        <v>21</v>
      </c>
      <c r="X345" s="89" t="s">
        <v>23</v>
      </c>
      <c r="Y345" s="89" t="s">
        <v>4817</v>
      </c>
      <c r="Z345" s="89" t="s">
        <v>4818</v>
      </c>
      <c r="AA345" s="89" t="s">
        <v>5526</v>
      </c>
      <c r="AB345" s="89" t="s">
        <v>5527</v>
      </c>
      <c r="AC345" t="s">
        <v>4819</v>
      </c>
      <c r="AD345" s="89">
        <v>7</v>
      </c>
      <c r="AE345" s="132">
        <f>Kalkulator!$F$3</f>
        <v>45383</v>
      </c>
      <c r="AF345" s="133">
        <f>Kalkulator!$H$3</f>
        <v>45412</v>
      </c>
    </row>
    <row r="346" spans="1:32" s="89" customFormat="1">
      <c r="A346" s="89" t="s">
        <v>5706</v>
      </c>
      <c r="B346" s="89" t="s">
        <v>4</v>
      </c>
      <c r="C346" s="89" t="s">
        <v>3674</v>
      </c>
      <c r="D346" s="89" t="s">
        <v>29</v>
      </c>
      <c r="E346" s="89" t="s">
        <v>30</v>
      </c>
      <c r="F346" s="90" t="s">
        <v>5707</v>
      </c>
      <c r="G346" s="158" t="s">
        <v>12</v>
      </c>
      <c r="H346" s="89" t="s">
        <v>23</v>
      </c>
      <c r="I346" s="89" t="s">
        <v>5812</v>
      </c>
      <c r="J346" s="89">
        <v>700</v>
      </c>
      <c r="K346" s="89">
        <v>1</v>
      </c>
      <c r="L346" s="89" t="s">
        <v>3677</v>
      </c>
      <c r="M346" s="89" t="s">
        <v>21</v>
      </c>
      <c r="N346" s="89" t="s">
        <v>1282</v>
      </c>
      <c r="O346" s="89" t="s">
        <v>23</v>
      </c>
      <c r="P346" s="89" t="s">
        <v>23</v>
      </c>
      <c r="Q346" s="89" t="s">
        <v>23</v>
      </c>
      <c r="R346" s="89" t="s">
        <v>21</v>
      </c>
      <c r="S346" s="89">
        <v>1720398</v>
      </c>
      <c r="T346" s="89" t="s">
        <v>5812</v>
      </c>
      <c r="U346" s="89" t="s">
        <v>3714</v>
      </c>
      <c r="V346" s="89" t="s">
        <v>25</v>
      </c>
      <c r="W346" s="89" t="s">
        <v>21</v>
      </c>
      <c r="X346" s="89" t="s">
        <v>23</v>
      </c>
      <c r="Y346" s="89" t="s">
        <v>5813</v>
      </c>
      <c r="Z346" s="89" t="s">
        <v>5814</v>
      </c>
      <c r="AA346" s="89" t="s">
        <v>5865</v>
      </c>
      <c r="AB346" s="89" t="s">
        <v>5901</v>
      </c>
      <c r="AC346" t="s">
        <v>5815</v>
      </c>
      <c r="AD346" s="89">
        <v>10</v>
      </c>
      <c r="AE346" s="132">
        <f>Kalkulator!$F$3</f>
        <v>45383</v>
      </c>
      <c r="AF346" s="133">
        <f>Kalkulator!$H$3</f>
        <v>45412</v>
      </c>
    </row>
    <row r="347" spans="1:32" s="89" customFormat="1">
      <c r="A347" s="89" t="s">
        <v>4820</v>
      </c>
      <c r="B347" s="89" t="s">
        <v>4</v>
      </c>
      <c r="C347" s="89" t="s">
        <v>3674</v>
      </c>
      <c r="D347" s="89" t="s">
        <v>29</v>
      </c>
      <c r="E347" s="89" t="s">
        <v>30</v>
      </c>
      <c r="F347" s="90" t="s">
        <v>4821</v>
      </c>
      <c r="G347" s="158" t="s">
        <v>12</v>
      </c>
      <c r="H347" s="89" t="s">
        <v>23</v>
      </c>
      <c r="I347" s="89" t="s">
        <v>22</v>
      </c>
      <c r="J347" s="89">
        <v>700</v>
      </c>
      <c r="K347" s="89">
        <v>1</v>
      </c>
      <c r="L347" s="89" t="s">
        <v>3677</v>
      </c>
      <c r="M347" s="89" t="s">
        <v>21</v>
      </c>
      <c r="N347" s="89" t="s">
        <v>1282</v>
      </c>
      <c r="O347" s="89" t="s">
        <v>23</v>
      </c>
      <c r="P347" s="89" t="s">
        <v>23</v>
      </c>
      <c r="Q347" s="89" t="s">
        <v>23</v>
      </c>
      <c r="R347" s="89" t="s">
        <v>21</v>
      </c>
      <c r="S347" s="89">
        <v>1720398</v>
      </c>
      <c r="T347" s="89" t="s">
        <v>4069</v>
      </c>
      <c r="U347" s="89" t="s">
        <v>3714</v>
      </c>
      <c r="V347" s="89" t="s">
        <v>25</v>
      </c>
      <c r="W347" s="89" t="s">
        <v>21</v>
      </c>
      <c r="X347" s="89" t="s">
        <v>23</v>
      </c>
      <c r="Y347" s="89" t="s">
        <v>4822</v>
      </c>
      <c r="Z347" s="89" t="s">
        <v>4823</v>
      </c>
      <c r="AA347" s="89" t="s">
        <v>5528</v>
      </c>
      <c r="AB347" s="89" t="s">
        <v>5529</v>
      </c>
      <c r="AC347" t="s">
        <v>3891</v>
      </c>
      <c r="AD347" s="89">
        <v>10</v>
      </c>
      <c r="AE347" s="132">
        <f>Kalkulator!$F$3</f>
        <v>45383</v>
      </c>
      <c r="AF347" s="133">
        <f>Kalkulator!$H$3</f>
        <v>45412</v>
      </c>
    </row>
    <row r="348" spans="1:32" s="89" customFormat="1">
      <c r="A348" s="89" t="s">
        <v>4824</v>
      </c>
      <c r="B348" s="89" t="s">
        <v>4</v>
      </c>
      <c r="C348" s="89" t="s">
        <v>3674</v>
      </c>
      <c r="D348" s="89" t="s">
        <v>29</v>
      </c>
      <c r="E348" s="89" t="s">
        <v>30</v>
      </c>
      <c r="F348" s="90" t="s">
        <v>4825</v>
      </c>
      <c r="G348" s="158" t="s">
        <v>12</v>
      </c>
      <c r="H348" s="89" t="s">
        <v>23</v>
      </c>
      <c r="I348" s="89" t="s">
        <v>22</v>
      </c>
      <c r="J348" s="89">
        <v>700</v>
      </c>
      <c r="K348" s="89">
        <v>1</v>
      </c>
      <c r="L348" s="89" t="s">
        <v>3677</v>
      </c>
      <c r="M348" s="89" t="s">
        <v>21</v>
      </c>
      <c r="N348" s="89" t="s">
        <v>38</v>
      </c>
      <c r="O348" s="89" t="s">
        <v>23</v>
      </c>
      <c r="P348" s="89" t="s">
        <v>23</v>
      </c>
      <c r="Q348" s="89" t="s">
        <v>23</v>
      </c>
      <c r="R348" s="89" t="s">
        <v>21</v>
      </c>
      <c r="S348" s="89">
        <v>1720398</v>
      </c>
      <c r="T348" s="89" t="s">
        <v>4658</v>
      </c>
      <c r="U348" s="89" t="s">
        <v>3714</v>
      </c>
      <c r="V348" s="89" t="s">
        <v>25</v>
      </c>
      <c r="W348" s="89" t="s">
        <v>21</v>
      </c>
      <c r="X348" s="89" t="s">
        <v>23</v>
      </c>
      <c r="Y348" s="89" t="s">
        <v>4826</v>
      </c>
      <c r="Z348" s="89" t="s">
        <v>4827</v>
      </c>
      <c r="AA348" s="89" t="s">
        <v>5530</v>
      </c>
      <c r="AB348" s="89" t="s">
        <v>5531</v>
      </c>
      <c r="AC348" t="s">
        <v>3891</v>
      </c>
      <c r="AD348" s="89">
        <v>10</v>
      </c>
      <c r="AE348" s="132">
        <f>Kalkulator!$F$3</f>
        <v>45383</v>
      </c>
      <c r="AF348" s="133">
        <f>Kalkulator!$H$3</f>
        <v>45412</v>
      </c>
    </row>
    <row r="349" spans="1:32" s="89" customFormat="1">
      <c r="A349" s="89" t="s">
        <v>4828</v>
      </c>
      <c r="B349" s="89" t="s">
        <v>4</v>
      </c>
      <c r="C349" s="89" t="s">
        <v>3674</v>
      </c>
      <c r="D349" s="89" t="s">
        <v>29</v>
      </c>
      <c r="E349" s="89" t="s">
        <v>30</v>
      </c>
      <c r="F349" s="90" t="s">
        <v>4829</v>
      </c>
      <c r="G349" s="158" t="s">
        <v>12</v>
      </c>
      <c r="H349" s="89" t="s">
        <v>23</v>
      </c>
      <c r="I349" s="89" t="s">
        <v>22</v>
      </c>
      <c r="J349" s="89">
        <v>700</v>
      </c>
      <c r="K349" s="89">
        <v>1</v>
      </c>
      <c r="L349" s="89" t="s">
        <v>3677</v>
      </c>
      <c r="M349" s="89" t="s">
        <v>21</v>
      </c>
      <c r="N349" s="89" t="s">
        <v>1281</v>
      </c>
      <c r="O349" s="89" t="s">
        <v>23</v>
      </c>
      <c r="P349" s="89" t="s">
        <v>23</v>
      </c>
      <c r="Q349" s="89" t="s">
        <v>23</v>
      </c>
      <c r="R349" s="89" t="s">
        <v>21</v>
      </c>
      <c r="S349" s="89">
        <v>1720398</v>
      </c>
      <c r="T349" s="89" t="s">
        <v>4830</v>
      </c>
      <c r="U349" s="89" t="s">
        <v>3714</v>
      </c>
      <c r="V349" s="89" t="s">
        <v>25</v>
      </c>
      <c r="W349" s="89" t="s">
        <v>21</v>
      </c>
      <c r="X349" s="89" t="s">
        <v>23</v>
      </c>
      <c r="Y349" s="89" t="s">
        <v>4831</v>
      </c>
      <c r="Z349" s="89" t="s">
        <v>4832</v>
      </c>
      <c r="AA349" s="89" t="s">
        <v>5532</v>
      </c>
      <c r="AB349" s="89" t="s">
        <v>5533</v>
      </c>
      <c r="AC349" t="s">
        <v>4403</v>
      </c>
      <c r="AD349" s="89">
        <v>24</v>
      </c>
      <c r="AE349" s="132">
        <f>Kalkulator!$F$3</f>
        <v>45383</v>
      </c>
      <c r="AF349" s="133">
        <f>Kalkulator!$H$3</f>
        <v>45412</v>
      </c>
    </row>
    <row r="350" spans="1:32" s="89" customFormat="1">
      <c r="A350" s="89" t="s">
        <v>4833</v>
      </c>
      <c r="B350" s="89" t="s">
        <v>4</v>
      </c>
      <c r="C350" s="89" t="s">
        <v>3674</v>
      </c>
      <c r="D350" s="89" t="s">
        <v>29</v>
      </c>
      <c r="E350" s="89" t="s">
        <v>30</v>
      </c>
      <c r="F350" s="90" t="s">
        <v>4834</v>
      </c>
      <c r="G350" s="158" t="s">
        <v>12</v>
      </c>
      <c r="H350" s="89" t="s">
        <v>23</v>
      </c>
      <c r="I350" s="89" t="s">
        <v>22</v>
      </c>
      <c r="J350" s="89">
        <v>700</v>
      </c>
      <c r="K350" s="89">
        <v>1</v>
      </c>
      <c r="L350" s="89" t="s">
        <v>3677</v>
      </c>
      <c r="M350" s="89" t="s">
        <v>21</v>
      </c>
      <c r="N350" s="89" t="s">
        <v>1292</v>
      </c>
      <c r="O350" s="89" t="s">
        <v>23</v>
      </c>
      <c r="P350" s="89" t="s">
        <v>23</v>
      </c>
      <c r="Q350" s="89" t="s">
        <v>23</v>
      </c>
      <c r="R350" s="89" t="s">
        <v>21</v>
      </c>
      <c r="S350" s="89">
        <v>1720398</v>
      </c>
      <c r="T350" s="89" t="s">
        <v>4545</v>
      </c>
      <c r="U350" s="89" t="s">
        <v>3714</v>
      </c>
      <c r="V350" s="89" t="s">
        <v>25</v>
      </c>
      <c r="W350" s="89" t="s">
        <v>21</v>
      </c>
      <c r="X350" s="89" t="s">
        <v>23</v>
      </c>
      <c r="Y350" s="89" t="s">
        <v>4835</v>
      </c>
      <c r="Z350" s="89" t="s">
        <v>4836</v>
      </c>
      <c r="AA350" s="89" t="s">
        <v>5534</v>
      </c>
      <c r="AB350" s="89" t="s">
        <v>5535</v>
      </c>
      <c r="AC350" t="s">
        <v>4403</v>
      </c>
      <c r="AD350" s="89">
        <v>24</v>
      </c>
      <c r="AE350" s="132">
        <f>Kalkulator!$F$3</f>
        <v>45383</v>
      </c>
      <c r="AF350" s="133">
        <f>Kalkulator!$H$3</f>
        <v>45412</v>
      </c>
    </row>
    <row r="351" spans="1:32" s="89" customFormat="1">
      <c r="A351" s="89" t="s">
        <v>4837</v>
      </c>
      <c r="B351" s="89" t="s">
        <v>4</v>
      </c>
      <c r="C351" s="89" t="s">
        <v>3674</v>
      </c>
      <c r="D351" s="89" t="s">
        <v>29</v>
      </c>
      <c r="E351" s="89" t="s">
        <v>30</v>
      </c>
      <c r="F351" s="90" t="s">
        <v>4838</v>
      </c>
      <c r="G351" s="158" t="s">
        <v>12</v>
      </c>
      <c r="H351" s="89" t="s">
        <v>23</v>
      </c>
      <c r="I351" s="89" t="s">
        <v>22</v>
      </c>
      <c r="J351" s="89">
        <v>700</v>
      </c>
      <c r="K351" s="89">
        <v>1</v>
      </c>
      <c r="L351" s="89" t="s">
        <v>3677</v>
      </c>
      <c r="M351" s="89" t="s">
        <v>21</v>
      </c>
      <c r="N351" s="89" t="s">
        <v>1359</v>
      </c>
      <c r="O351" s="89" t="s">
        <v>23</v>
      </c>
      <c r="P351" s="89" t="s">
        <v>23</v>
      </c>
      <c r="Q351" s="89" t="s">
        <v>23</v>
      </c>
      <c r="R351" s="89" t="s">
        <v>21</v>
      </c>
      <c r="S351" s="89">
        <v>1720398</v>
      </c>
      <c r="T351" s="89" t="s">
        <v>4294</v>
      </c>
      <c r="U351" s="89" t="s">
        <v>3714</v>
      </c>
      <c r="V351" s="89" t="s">
        <v>25</v>
      </c>
      <c r="W351" s="89" t="s">
        <v>21</v>
      </c>
      <c r="X351" s="89" t="s">
        <v>23</v>
      </c>
      <c r="Y351" s="89" t="s">
        <v>4839</v>
      </c>
      <c r="Z351" s="89" t="s">
        <v>4840</v>
      </c>
      <c r="AA351" s="89" t="s">
        <v>5536</v>
      </c>
      <c r="AB351" s="89" t="s">
        <v>5537</v>
      </c>
      <c r="AC351" t="s">
        <v>3891</v>
      </c>
      <c r="AD351" s="89">
        <v>10</v>
      </c>
      <c r="AE351" s="132">
        <f>Kalkulator!$F$3</f>
        <v>45383</v>
      </c>
      <c r="AF351" s="133">
        <f>Kalkulator!$H$3</f>
        <v>45412</v>
      </c>
    </row>
    <row r="352" spans="1:32" s="89" customFormat="1">
      <c r="A352" s="89" t="s">
        <v>5708</v>
      </c>
      <c r="B352" s="89" t="s">
        <v>4</v>
      </c>
      <c r="C352" s="89" t="s">
        <v>3674</v>
      </c>
      <c r="D352" s="89" t="s">
        <v>29</v>
      </c>
      <c r="E352" s="89" t="s">
        <v>30</v>
      </c>
      <c r="F352" s="90" t="s">
        <v>5709</v>
      </c>
      <c r="G352" s="158" t="s">
        <v>12</v>
      </c>
      <c r="H352" s="89" t="s">
        <v>23</v>
      </c>
      <c r="I352" s="89" t="s">
        <v>22</v>
      </c>
      <c r="J352" s="89">
        <v>700</v>
      </c>
      <c r="K352" s="89">
        <v>1</v>
      </c>
      <c r="L352" s="89" t="s">
        <v>3677</v>
      </c>
      <c r="M352" s="89" t="s">
        <v>21</v>
      </c>
      <c r="N352" s="89" t="s">
        <v>1281</v>
      </c>
      <c r="O352" s="89" t="s">
        <v>23</v>
      </c>
      <c r="P352" s="89" t="s">
        <v>23</v>
      </c>
      <c r="Q352" s="89" t="s">
        <v>23</v>
      </c>
      <c r="R352" s="89" t="s">
        <v>21</v>
      </c>
      <c r="S352" s="89">
        <v>1720398</v>
      </c>
      <c r="T352" s="89" t="s">
        <v>5816</v>
      </c>
      <c r="U352" s="89" t="s">
        <v>3714</v>
      </c>
      <c r="V352" s="89" t="s">
        <v>25</v>
      </c>
      <c r="W352" s="89" t="s">
        <v>21</v>
      </c>
      <c r="X352" s="89" t="s">
        <v>23</v>
      </c>
      <c r="Y352" s="89" t="s">
        <v>5817</v>
      </c>
      <c r="Z352" s="89" t="s">
        <v>5818</v>
      </c>
      <c r="AA352" s="89" t="s">
        <v>5536</v>
      </c>
      <c r="AB352" s="89" t="s">
        <v>5902</v>
      </c>
      <c r="AC352" t="s">
        <v>5819</v>
      </c>
      <c r="AD352" s="89">
        <v>5.83</v>
      </c>
      <c r="AE352" s="132">
        <f>Kalkulator!$F$3</f>
        <v>45383</v>
      </c>
      <c r="AF352" s="133">
        <f>Kalkulator!$H$3</f>
        <v>45412</v>
      </c>
    </row>
    <row r="353" spans="1:32" s="89" customFormat="1">
      <c r="A353" s="89" t="s">
        <v>4841</v>
      </c>
      <c r="B353" s="89" t="s">
        <v>4</v>
      </c>
      <c r="C353" s="89" t="s">
        <v>3674</v>
      </c>
      <c r="D353" s="89" t="s">
        <v>29</v>
      </c>
      <c r="E353" s="89" t="s">
        <v>30</v>
      </c>
      <c r="F353" s="90" t="s">
        <v>4842</v>
      </c>
      <c r="G353" s="158" t="s">
        <v>12</v>
      </c>
      <c r="H353" s="89" t="s">
        <v>23</v>
      </c>
      <c r="I353" s="89" t="s">
        <v>22</v>
      </c>
      <c r="J353" s="89">
        <v>700</v>
      </c>
      <c r="K353" s="89">
        <v>1</v>
      </c>
      <c r="L353" s="89" t="s">
        <v>3677</v>
      </c>
      <c r="M353" s="89" t="s">
        <v>21</v>
      </c>
      <c r="N353" s="89" t="s">
        <v>1291</v>
      </c>
      <c r="O353" s="89" t="s">
        <v>23</v>
      </c>
      <c r="P353" s="89" t="s">
        <v>23</v>
      </c>
      <c r="Q353" s="89" t="s">
        <v>23</v>
      </c>
      <c r="R353" s="89" t="s">
        <v>21</v>
      </c>
      <c r="S353" s="89">
        <v>1720398</v>
      </c>
      <c r="T353" s="89" t="s">
        <v>4511</v>
      </c>
      <c r="U353" s="89" t="s">
        <v>3714</v>
      </c>
      <c r="V353" s="89" t="s">
        <v>25</v>
      </c>
      <c r="W353" s="89" t="s">
        <v>21</v>
      </c>
      <c r="X353" s="89" t="s">
        <v>23</v>
      </c>
      <c r="Y353" s="89" t="s">
        <v>4843</v>
      </c>
      <c r="Z353" s="89" t="s">
        <v>4844</v>
      </c>
      <c r="AA353" s="89" t="s">
        <v>5538</v>
      </c>
      <c r="AB353" s="89" t="s">
        <v>5539</v>
      </c>
      <c r="AC353" t="s">
        <v>4845</v>
      </c>
      <c r="AD353" s="89">
        <v>5</v>
      </c>
      <c r="AE353" s="132">
        <f>Kalkulator!$F$3</f>
        <v>45383</v>
      </c>
      <c r="AF353" s="133">
        <f>Kalkulator!$H$3</f>
        <v>45412</v>
      </c>
    </row>
    <row r="354" spans="1:32" s="89" customFormat="1">
      <c r="A354" s="89" t="s">
        <v>5710</v>
      </c>
      <c r="B354" s="89" t="s">
        <v>4</v>
      </c>
      <c r="C354" s="89" t="s">
        <v>3674</v>
      </c>
      <c r="D354" s="89" t="s">
        <v>29</v>
      </c>
      <c r="E354" s="89" t="s">
        <v>30</v>
      </c>
      <c r="F354" s="90" t="s">
        <v>5711</v>
      </c>
      <c r="G354" s="158" t="s">
        <v>12</v>
      </c>
      <c r="H354" s="89" t="s">
        <v>23</v>
      </c>
      <c r="I354" s="89" t="s">
        <v>5820</v>
      </c>
      <c r="J354" s="89">
        <v>700</v>
      </c>
      <c r="K354" s="89">
        <v>1</v>
      </c>
      <c r="L354" s="89" t="s">
        <v>3677</v>
      </c>
      <c r="M354" s="89" t="s">
        <v>21</v>
      </c>
      <c r="N354" s="89" t="s">
        <v>1348</v>
      </c>
      <c r="O354" s="89" t="s">
        <v>23</v>
      </c>
      <c r="P354" s="89" t="s">
        <v>23</v>
      </c>
      <c r="Q354" s="89" t="s">
        <v>23</v>
      </c>
      <c r="R354" s="89" t="s">
        <v>21</v>
      </c>
      <c r="S354" s="89">
        <v>1720398</v>
      </c>
      <c r="T354" s="89" t="s">
        <v>5820</v>
      </c>
      <c r="U354" s="89" t="s">
        <v>3714</v>
      </c>
      <c r="V354" s="89" t="s">
        <v>25</v>
      </c>
      <c r="W354" s="89" t="s">
        <v>21</v>
      </c>
      <c r="X354" s="89" t="s">
        <v>23</v>
      </c>
      <c r="Y354" s="89" t="s">
        <v>5821</v>
      </c>
      <c r="Z354" s="89" t="s">
        <v>5822</v>
      </c>
      <c r="AA354" s="89" t="s">
        <v>5866</v>
      </c>
      <c r="AB354" s="89" t="s">
        <v>5903</v>
      </c>
      <c r="AC354" t="s">
        <v>5823</v>
      </c>
      <c r="AD354" s="89">
        <v>11</v>
      </c>
      <c r="AE354" s="132">
        <f>Kalkulator!$F$3</f>
        <v>45383</v>
      </c>
      <c r="AF354" s="133">
        <f>Kalkulator!$H$3</f>
        <v>45412</v>
      </c>
    </row>
    <row r="355" spans="1:32" s="89" customFormat="1">
      <c r="A355" s="89" t="s">
        <v>4846</v>
      </c>
      <c r="B355" s="89" t="s">
        <v>4</v>
      </c>
      <c r="C355" s="89" t="s">
        <v>3674</v>
      </c>
      <c r="D355" s="89" t="s">
        <v>29</v>
      </c>
      <c r="E355" s="89" t="s">
        <v>30</v>
      </c>
      <c r="F355" s="90" t="s">
        <v>4847</v>
      </c>
      <c r="G355" s="158" t="s">
        <v>12</v>
      </c>
      <c r="H355" s="89" t="s">
        <v>23</v>
      </c>
      <c r="I355" s="89" t="s">
        <v>22</v>
      </c>
      <c r="J355" s="89">
        <v>700</v>
      </c>
      <c r="K355" s="89">
        <v>1</v>
      </c>
      <c r="L355" s="89" t="s">
        <v>3677</v>
      </c>
      <c r="M355" s="89" t="s">
        <v>21</v>
      </c>
      <c r="N355" s="89" t="s">
        <v>1291</v>
      </c>
      <c r="O355" s="89" t="s">
        <v>23</v>
      </c>
      <c r="P355" s="89" t="s">
        <v>23</v>
      </c>
      <c r="Q355" s="89" t="s">
        <v>23</v>
      </c>
      <c r="R355" s="89" t="s">
        <v>21</v>
      </c>
      <c r="S355" s="89">
        <v>1720398</v>
      </c>
      <c r="T355" s="89" t="s">
        <v>4848</v>
      </c>
      <c r="U355" s="89" t="s">
        <v>3714</v>
      </c>
      <c r="V355" s="89" t="s">
        <v>25</v>
      </c>
      <c r="W355" s="89" t="s">
        <v>21</v>
      </c>
      <c r="X355" s="89" t="s">
        <v>23</v>
      </c>
      <c r="Y355" s="89" t="s">
        <v>4849</v>
      </c>
      <c r="Z355" s="89" t="s">
        <v>4850</v>
      </c>
      <c r="AA355" s="89" t="s">
        <v>5540</v>
      </c>
      <c r="AB355" s="89" t="s">
        <v>5541</v>
      </c>
      <c r="AC355" t="s">
        <v>4851</v>
      </c>
      <c r="AD355" s="89">
        <v>5.83</v>
      </c>
      <c r="AE355" s="132">
        <f>Kalkulator!$F$3</f>
        <v>45383</v>
      </c>
      <c r="AF355" s="133">
        <f>Kalkulator!$H$3</f>
        <v>45412</v>
      </c>
    </row>
    <row r="356" spans="1:32" s="89" customFormat="1">
      <c r="A356" s="89" t="s">
        <v>4852</v>
      </c>
      <c r="B356" s="89" t="s">
        <v>4</v>
      </c>
      <c r="C356" s="89" t="s">
        <v>3674</v>
      </c>
      <c r="D356" s="89" t="s">
        <v>29</v>
      </c>
      <c r="E356" s="89" t="s">
        <v>30</v>
      </c>
      <c r="F356" s="90" t="s">
        <v>4853</v>
      </c>
      <c r="G356" s="158" t="s">
        <v>12</v>
      </c>
      <c r="H356" s="89" t="s">
        <v>23</v>
      </c>
      <c r="I356" s="89" t="s">
        <v>22</v>
      </c>
      <c r="J356" s="89">
        <v>700</v>
      </c>
      <c r="K356" s="89">
        <v>1</v>
      </c>
      <c r="L356" s="89" t="s">
        <v>3677</v>
      </c>
      <c r="M356" s="89" t="s">
        <v>21</v>
      </c>
      <c r="N356" s="89" t="s">
        <v>1281</v>
      </c>
      <c r="O356" s="89" t="s">
        <v>23</v>
      </c>
      <c r="P356" s="89" t="s">
        <v>23</v>
      </c>
      <c r="Q356" s="89" t="s">
        <v>23</v>
      </c>
      <c r="R356" s="89" t="s">
        <v>21</v>
      </c>
      <c r="S356" s="89">
        <v>1720398</v>
      </c>
      <c r="T356" s="89" t="s">
        <v>4854</v>
      </c>
      <c r="U356" s="89" t="s">
        <v>3714</v>
      </c>
      <c r="V356" s="89" t="s">
        <v>25</v>
      </c>
      <c r="W356" s="89" t="s">
        <v>21</v>
      </c>
      <c r="X356" s="89" t="s">
        <v>23</v>
      </c>
      <c r="Y356" s="89" t="s">
        <v>4855</v>
      </c>
      <c r="Z356" s="89" t="s">
        <v>4856</v>
      </c>
      <c r="AA356" s="89" t="s">
        <v>5542</v>
      </c>
      <c r="AB356" s="89" t="s">
        <v>5543</v>
      </c>
      <c r="AC356" t="s">
        <v>3931</v>
      </c>
      <c r="AD356" s="89">
        <v>11</v>
      </c>
      <c r="AE356" s="132">
        <f>Kalkulator!$F$3</f>
        <v>45383</v>
      </c>
      <c r="AF356" s="133">
        <f>Kalkulator!$H$3</f>
        <v>45412</v>
      </c>
    </row>
    <row r="357" spans="1:32" s="89" customFormat="1">
      <c r="A357" s="89" t="s">
        <v>5712</v>
      </c>
      <c r="B357" s="89" t="s">
        <v>4</v>
      </c>
      <c r="C357" s="89" t="s">
        <v>3674</v>
      </c>
      <c r="D357" s="89" t="s">
        <v>29</v>
      </c>
      <c r="E357" s="89" t="s">
        <v>30</v>
      </c>
      <c r="F357" s="90" t="s">
        <v>5713</v>
      </c>
      <c r="G357" s="158" t="s">
        <v>12</v>
      </c>
      <c r="H357" s="89" t="s">
        <v>23</v>
      </c>
      <c r="I357" s="89" t="s">
        <v>22</v>
      </c>
      <c r="J357" s="89">
        <v>700</v>
      </c>
      <c r="K357" s="89">
        <v>1</v>
      </c>
      <c r="L357" s="89" t="s">
        <v>3677</v>
      </c>
      <c r="M357" s="89" t="s">
        <v>21</v>
      </c>
      <c r="N357" s="89" t="s">
        <v>1449</v>
      </c>
      <c r="O357" s="89" t="s">
        <v>23</v>
      </c>
      <c r="P357" s="89" t="s">
        <v>23</v>
      </c>
      <c r="Q357" s="89" t="s">
        <v>23</v>
      </c>
      <c r="R357" s="89" t="s">
        <v>21</v>
      </c>
      <c r="S357" s="89">
        <v>1720398</v>
      </c>
      <c r="T357" s="89" t="s">
        <v>4545</v>
      </c>
      <c r="U357" s="89" t="s">
        <v>3714</v>
      </c>
      <c r="V357" s="89" t="s">
        <v>25</v>
      </c>
      <c r="W357" s="89" t="s">
        <v>21</v>
      </c>
      <c r="X357" s="89" t="s">
        <v>23</v>
      </c>
      <c r="Y357" s="89" t="s">
        <v>5824</v>
      </c>
      <c r="Z357" s="89" t="s">
        <v>5825</v>
      </c>
      <c r="AA357" s="89" t="s">
        <v>5867</v>
      </c>
      <c r="AB357" s="89" t="s">
        <v>5904</v>
      </c>
      <c r="AC357" t="s">
        <v>3931</v>
      </c>
      <c r="AD357" s="89">
        <v>11</v>
      </c>
      <c r="AE357" s="132">
        <f>Kalkulator!$F$3</f>
        <v>45383</v>
      </c>
      <c r="AF357" s="133">
        <f>Kalkulator!$H$3</f>
        <v>45412</v>
      </c>
    </row>
    <row r="358" spans="1:32" s="89" customFormat="1">
      <c r="A358" s="89" t="s">
        <v>4857</v>
      </c>
      <c r="B358" s="89" t="s">
        <v>4</v>
      </c>
      <c r="C358" s="89" t="s">
        <v>3674</v>
      </c>
      <c r="D358" s="89" t="s">
        <v>29</v>
      </c>
      <c r="E358" s="89" t="s">
        <v>30</v>
      </c>
      <c r="F358" s="90" t="s">
        <v>4858</v>
      </c>
      <c r="G358" s="158" t="s">
        <v>12</v>
      </c>
      <c r="H358" s="89" t="s">
        <v>23</v>
      </c>
      <c r="I358" s="89" t="s">
        <v>22</v>
      </c>
      <c r="J358" s="89">
        <v>700</v>
      </c>
      <c r="K358" s="89">
        <v>1</v>
      </c>
      <c r="L358" s="89" t="s">
        <v>3677</v>
      </c>
      <c r="M358" s="89" t="s">
        <v>21</v>
      </c>
      <c r="N358" s="89" t="s">
        <v>326</v>
      </c>
      <c r="O358" s="89" t="s">
        <v>23</v>
      </c>
      <c r="P358" s="89" t="s">
        <v>23</v>
      </c>
      <c r="Q358" s="89" t="s">
        <v>23</v>
      </c>
      <c r="R358" s="89" t="s">
        <v>21</v>
      </c>
      <c r="S358" s="89">
        <v>1720398</v>
      </c>
      <c r="T358" s="89" t="s">
        <v>4811</v>
      </c>
      <c r="U358" s="89" t="s">
        <v>3714</v>
      </c>
      <c r="V358" s="89" t="s">
        <v>25</v>
      </c>
      <c r="W358" s="89" t="s">
        <v>21</v>
      </c>
      <c r="X358" s="89" t="s">
        <v>23</v>
      </c>
      <c r="Y358" s="89" t="s">
        <v>4859</v>
      </c>
      <c r="Z358" s="89" t="s">
        <v>4860</v>
      </c>
      <c r="AA358" s="89" t="s">
        <v>5544</v>
      </c>
      <c r="AB358" s="89" t="s">
        <v>5545</v>
      </c>
      <c r="AC358" t="s">
        <v>3891</v>
      </c>
      <c r="AD358" s="89">
        <v>10</v>
      </c>
      <c r="AE358" s="132">
        <f>Kalkulator!$F$3</f>
        <v>45383</v>
      </c>
      <c r="AF358" s="133">
        <f>Kalkulator!$H$3</f>
        <v>45412</v>
      </c>
    </row>
    <row r="359" spans="1:32" s="89" customFormat="1">
      <c r="A359" s="89" t="s">
        <v>4861</v>
      </c>
      <c r="B359" s="89" t="s">
        <v>4</v>
      </c>
      <c r="C359" s="89" t="s">
        <v>3674</v>
      </c>
      <c r="D359" s="89" t="s">
        <v>29</v>
      </c>
      <c r="E359" s="89" t="s">
        <v>30</v>
      </c>
      <c r="F359" s="90" t="s">
        <v>4862</v>
      </c>
      <c r="G359" s="158" t="s">
        <v>12</v>
      </c>
      <c r="H359" s="89" t="s">
        <v>23</v>
      </c>
      <c r="I359" s="89" t="s">
        <v>22</v>
      </c>
      <c r="J359" s="89">
        <v>700</v>
      </c>
      <c r="K359" s="89">
        <v>1</v>
      </c>
      <c r="L359" s="89" t="s">
        <v>3677</v>
      </c>
      <c r="M359" s="89" t="s">
        <v>21</v>
      </c>
      <c r="N359" s="89" t="s">
        <v>1359</v>
      </c>
      <c r="O359" s="89" t="s">
        <v>23</v>
      </c>
      <c r="P359" s="89" t="s">
        <v>23</v>
      </c>
      <c r="Q359" s="89" t="s">
        <v>23</v>
      </c>
      <c r="R359" s="89" t="s">
        <v>21</v>
      </c>
      <c r="S359" s="89">
        <v>1720398</v>
      </c>
      <c r="T359" s="89" t="s">
        <v>4511</v>
      </c>
      <c r="U359" s="89" t="s">
        <v>3714</v>
      </c>
      <c r="V359" s="89" t="s">
        <v>25</v>
      </c>
      <c r="W359" s="89" t="s">
        <v>21</v>
      </c>
      <c r="X359" s="89" t="s">
        <v>23</v>
      </c>
      <c r="Y359" s="89" t="s">
        <v>4863</v>
      </c>
      <c r="Z359" s="89" t="s">
        <v>4864</v>
      </c>
      <c r="AA359" s="89" t="s">
        <v>5546</v>
      </c>
      <c r="AB359" s="89" t="s">
        <v>5547</v>
      </c>
      <c r="AC359" t="s">
        <v>3891</v>
      </c>
      <c r="AD359" s="89">
        <v>10</v>
      </c>
      <c r="AE359" s="132">
        <f>Kalkulator!$F$3</f>
        <v>45383</v>
      </c>
      <c r="AF359" s="133">
        <f>Kalkulator!$H$3</f>
        <v>45412</v>
      </c>
    </row>
    <row r="360" spans="1:32" s="89" customFormat="1">
      <c r="A360" s="89" t="s">
        <v>4865</v>
      </c>
      <c r="B360" s="89" t="s">
        <v>4</v>
      </c>
      <c r="C360" s="89" t="s">
        <v>3674</v>
      </c>
      <c r="D360" s="89" t="s">
        <v>29</v>
      </c>
      <c r="E360" s="89" t="s">
        <v>30</v>
      </c>
      <c r="F360" s="90" t="s">
        <v>4866</v>
      </c>
      <c r="G360" s="158" t="s">
        <v>12</v>
      </c>
      <c r="H360" s="89" t="s">
        <v>23</v>
      </c>
      <c r="I360" s="89" t="s">
        <v>22</v>
      </c>
      <c r="J360" s="89">
        <v>700</v>
      </c>
      <c r="K360" s="89">
        <v>1</v>
      </c>
      <c r="L360" s="89" t="s">
        <v>3677</v>
      </c>
      <c r="M360" s="89" t="s">
        <v>21</v>
      </c>
      <c r="N360" s="89" t="s">
        <v>1359</v>
      </c>
      <c r="O360" s="89" t="s">
        <v>23</v>
      </c>
      <c r="P360" s="89" t="s">
        <v>23</v>
      </c>
      <c r="Q360" s="89" t="s">
        <v>23</v>
      </c>
      <c r="R360" s="89" t="s">
        <v>21</v>
      </c>
      <c r="S360" s="89">
        <v>1720398</v>
      </c>
      <c r="T360" s="89" t="s">
        <v>4511</v>
      </c>
      <c r="U360" s="89" t="s">
        <v>3714</v>
      </c>
      <c r="V360" s="89" t="s">
        <v>25</v>
      </c>
      <c r="W360" s="89" t="s">
        <v>21</v>
      </c>
      <c r="X360" s="89" t="s">
        <v>23</v>
      </c>
      <c r="Y360" s="89" t="s">
        <v>4867</v>
      </c>
      <c r="Z360" s="89" t="s">
        <v>4868</v>
      </c>
      <c r="AA360" s="89" t="s">
        <v>5548</v>
      </c>
      <c r="AB360" s="89" t="s">
        <v>5549</v>
      </c>
      <c r="AC360" t="s">
        <v>3931</v>
      </c>
      <c r="AD360" s="89">
        <v>11</v>
      </c>
      <c r="AE360" s="132">
        <f>Kalkulator!$F$3</f>
        <v>45383</v>
      </c>
      <c r="AF360" s="133">
        <f>Kalkulator!$H$3</f>
        <v>45412</v>
      </c>
    </row>
    <row r="361" spans="1:32" s="89" customFormat="1">
      <c r="A361" s="89" t="s">
        <v>4869</v>
      </c>
      <c r="B361" s="89" t="s">
        <v>4</v>
      </c>
      <c r="C361" s="89" t="s">
        <v>3674</v>
      </c>
      <c r="D361" s="89" t="s">
        <v>29</v>
      </c>
      <c r="E361" s="89" t="s">
        <v>30</v>
      </c>
      <c r="F361" s="90" t="s">
        <v>4870</v>
      </c>
      <c r="G361" s="158" t="s">
        <v>12</v>
      </c>
      <c r="H361" s="89" t="s">
        <v>23</v>
      </c>
      <c r="I361" s="89" t="s">
        <v>22</v>
      </c>
      <c r="J361" s="89">
        <v>700</v>
      </c>
      <c r="K361" s="89">
        <v>1</v>
      </c>
      <c r="L361" s="89" t="s">
        <v>3677</v>
      </c>
      <c r="M361" s="89" t="s">
        <v>21</v>
      </c>
      <c r="N361" s="89" t="s">
        <v>326</v>
      </c>
      <c r="O361" s="89" t="s">
        <v>23</v>
      </c>
      <c r="P361" s="89" t="s">
        <v>23</v>
      </c>
      <c r="Q361" s="89" t="s">
        <v>23</v>
      </c>
      <c r="R361" s="89" t="s">
        <v>21</v>
      </c>
      <c r="S361" s="89">
        <v>1720398</v>
      </c>
      <c r="T361" s="89" t="s">
        <v>4871</v>
      </c>
      <c r="U361" s="89" t="s">
        <v>3714</v>
      </c>
      <c r="V361" s="89" t="s">
        <v>25</v>
      </c>
      <c r="W361" s="89" t="s">
        <v>21</v>
      </c>
      <c r="X361" s="89" t="s">
        <v>23</v>
      </c>
      <c r="Y361" s="89" t="s">
        <v>4872</v>
      </c>
      <c r="Z361" s="89" t="s">
        <v>4873</v>
      </c>
      <c r="AA361" s="89" t="s">
        <v>5550</v>
      </c>
      <c r="AB361" s="89" t="s">
        <v>5551</v>
      </c>
      <c r="AC361" t="s">
        <v>3891</v>
      </c>
      <c r="AD361" s="89">
        <v>10</v>
      </c>
      <c r="AE361" s="132">
        <f>Kalkulator!$F$3</f>
        <v>45383</v>
      </c>
      <c r="AF361" s="133">
        <f>Kalkulator!$H$3</f>
        <v>45412</v>
      </c>
    </row>
    <row r="362" spans="1:32" s="89" customFormat="1">
      <c r="A362" s="89" t="s">
        <v>4874</v>
      </c>
      <c r="B362" s="89" t="s">
        <v>4</v>
      </c>
      <c r="C362" s="89" t="s">
        <v>3674</v>
      </c>
      <c r="D362" s="89" t="s">
        <v>29</v>
      </c>
      <c r="E362" s="89" t="s">
        <v>30</v>
      </c>
      <c r="F362" s="90" t="s">
        <v>4875</v>
      </c>
      <c r="G362" s="158" t="s">
        <v>12</v>
      </c>
      <c r="H362" s="89" t="s">
        <v>23</v>
      </c>
      <c r="I362" s="89" t="s">
        <v>22</v>
      </c>
      <c r="J362" s="89">
        <v>700</v>
      </c>
      <c r="K362" s="89">
        <v>1</v>
      </c>
      <c r="L362" s="89" t="s">
        <v>3677</v>
      </c>
      <c r="M362" s="89" t="s">
        <v>21</v>
      </c>
      <c r="N362" s="89" t="s">
        <v>1292</v>
      </c>
      <c r="O362" s="89" t="s">
        <v>23</v>
      </c>
      <c r="P362" s="89" t="s">
        <v>23</v>
      </c>
      <c r="Q362" s="89" t="s">
        <v>23</v>
      </c>
      <c r="R362" s="89" t="s">
        <v>21</v>
      </c>
      <c r="S362" s="89">
        <v>1720398</v>
      </c>
      <c r="T362" s="89" t="s">
        <v>4876</v>
      </c>
      <c r="U362" s="89" t="s">
        <v>3714</v>
      </c>
      <c r="V362" s="89" t="s">
        <v>25</v>
      </c>
      <c r="W362" s="89" t="s">
        <v>21</v>
      </c>
      <c r="X362" s="89" t="s">
        <v>23</v>
      </c>
      <c r="Y362" s="89" t="s">
        <v>4877</v>
      </c>
      <c r="Z362" s="89" t="s">
        <v>4878</v>
      </c>
      <c r="AA362" s="89" t="s">
        <v>5552</v>
      </c>
      <c r="AB362" s="89" t="s">
        <v>5553</v>
      </c>
      <c r="AC362" t="s">
        <v>3891</v>
      </c>
      <c r="AD362" s="89">
        <v>10</v>
      </c>
      <c r="AE362" s="132">
        <f>Kalkulator!$F$3</f>
        <v>45383</v>
      </c>
      <c r="AF362" s="133">
        <f>Kalkulator!$H$3</f>
        <v>45412</v>
      </c>
    </row>
    <row r="363" spans="1:32" s="89" customFormat="1">
      <c r="A363" s="89" t="s">
        <v>4879</v>
      </c>
      <c r="B363" s="89" t="s">
        <v>4</v>
      </c>
      <c r="C363" s="89" t="s">
        <v>3674</v>
      </c>
      <c r="D363" s="89" t="s">
        <v>29</v>
      </c>
      <c r="E363" s="89" t="s">
        <v>30</v>
      </c>
      <c r="F363" s="90" t="s">
        <v>4880</v>
      </c>
      <c r="G363" s="158" t="s">
        <v>12</v>
      </c>
      <c r="H363" s="89" t="s">
        <v>23</v>
      </c>
      <c r="I363" s="89" t="s">
        <v>22</v>
      </c>
      <c r="J363" s="89">
        <v>700</v>
      </c>
      <c r="K363" s="89">
        <v>1</v>
      </c>
      <c r="L363" s="89" t="s">
        <v>3677</v>
      </c>
      <c r="M363" s="89" t="s">
        <v>21</v>
      </c>
      <c r="N363" s="89" t="s">
        <v>3647</v>
      </c>
      <c r="O363" s="89" t="s">
        <v>23</v>
      </c>
      <c r="P363" s="89" t="s">
        <v>23</v>
      </c>
      <c r="Q363" s="89" t="s">
        <v>23</v>
      </c>
      <c r="R363" s="89" t="s">
        <v>21</v>
      </c>
      <c r="S363" s="89">
        <v>1720398</v>
      </c>
      <c r="T363" s="89" t="s">
        <v>4703</v>
      </c>
      <c r="U363" s="89" t="s">
        <v>3714</v>
      </c>
      <c r="V363" s="89" t="s">
        <v>25</v>
      </c>
      <c r="W363" s="89" t="s">
        <v>21</v>
      </c>
      <c r="X363" s="89" t="s">
        <v>23</v>
      </c>
      <c r="Y363" s="89" t="s">
        <v>4881</v>
      </c>
      <c r="Z363" s="89" t="s">
        <v>4882</v>
      </c>
      <c r="AA363" s="89" t="s">
        <v>5554</v>
      </c>
      <c r="AB363" s="89" t="s">
        <v>5555</v>
      </c>
      <c r="AC363" t="s">
        <v>3931</v>
      </c>
      <c r="AD363" s="89">
        <v>11</v>
      </c>
      <c r="AE363" s="132">
        <f>Kalkulator!$F$3</f>
        <v>45383</v>
      </c>
      <c r="AF363" s="133">
        <f>Kalkulator!$H$3</f>
        <v>45412</v>
      </c>
    </row>
    <row r="364" spans="1:32" s="89" customFormat="1">
      <c r="A364" s="89" t="s">
        <v>4883</v>
      </c>
      <c r="B364" s="89" t="s">
        <v>4</v>
      </c>
      <c r="C364" s="89" t="s">
        <v>3674</v>
      </c>
      <c r="D364" s="89" t="s">
        <v>29</v>
      </c>
      <c r="E364" s="89" t="s">
        <v>30</v>
      </c>
      <c r="F364" s="90" t="s">
        <v>4884</v>
      </c>
      <c r="G364" s="158" t="s">
        <v>12</v>
      </c>
      <c r="H364" s="89" t="s">
        <v>23</v>
      </c>
      <c r="I364" s="89" t="s">
        <v>22</v>
      </c>
      <c r="J364" s="89">
        <v>700</v>
      </c>
      <c r="K364" s="89">
        <v>1</v>
      </c>
      <c r="L364" s="89" t="s">
        <v>3677</v>
      </c>
      <c r="M364" s="89" t="s">
        <v>21</v>
      </c>
      <c r="N364" s="89" t="s">
        <v>1356</v>
      </c>
      <c r="O364" s="89" t="s">
        <v>23</v>
      </c>
      <c r="P364" s="89" t="s">
        <v>23</v>
      </c>
      <c r="Q364" s="89" t="s">
        <v>23</v>
      </c>
      <c r="R364" s="89" t="s">
        <v>21</v>
      </c>
      <c r="S364" s="89">
        <v>1720398</v>
      </c>
      <c r="T364" s="89" t="s">
        <v>4679</v>
      </c>
      <c r="U364" s="89" t="s">
        <v>3714</v>
      </c>
      <c r="V364" s="89" t="s">
        <v>25</v>
      </c>
      <c r="W364" s="89" t="s">
        <v>21</v>
      </c>
      <c r="X364" s="89" t="s">
        <v>23</v>
      </c>
      <c r="Y364" s="89" t="s">
        <v>4885</v>
      </c>
      <c r="Z364" s="89" t="s">
        <v>4886</v>
      </c>
      <c r="AA364" s="89" t="s">
        <v>5556</v>
      </c>
      <c r="AB364" s="89" t="s">
        <v>5557</v>
      </c>
      <c r="AC364" t="s">
        <v>3891</v>
      </c>
      <c r="AD364" s="89">
        <v>10</v>
      </c>
      <c r="AE364" s="132">
        <f>Kalkulator!$F$3</f>
        <v>45383</v>
      </c>
      <c r="AF364" s="133">
        <f>Kalkulator!$H$3</f>
        <v>45412</v>
      </c>
    </row>
    <row r="365" spans="1:32" s="89" customFormat="1">
      <c r="A365" s="89" t="s">
        <v>4887</v>
      </c>
      <c r="B365" s="89" t="s">
        <v>4</v>
      </c>
      <c r="C365" s="89" t="s">
        <v>3674</v>
      </c>
      <c r="D365" s="89" t="s">
        <v>29</v>
      </c>
      <c r="E365" s="89" t="s">
        <v>30</v>
      </c>
      <c r="F365" s="90" t="s">
        <v>4888</v>
      </c>
      <c r="G365" s="158" t="s">
        <v>12</v>
      </c>
      <c r="H365" s="89" t="s">
        <v>23</v>
      </c>
      <c r="I365" s="89" t="s">
        <v>22</v>
      </c>
      <c r="J365" s="89">
        <v>700</v>
      </c>
      <c r="K365" s="89">
        <v>1</v>
      </c>
      <c r="L365" s="89" t="s">
        <v>3677</v>
      </c>
      <c r="M365" s="89" t="s">
        <v>21</v>
      </c>
      <c r="N365" s="89" t="s">
        <v>4593</v>
      </c>
      <c r="O365" s="89" t="s">
        <v>23</v>
      </c>
      <c r="P365" s="89" t="s">
        <v>23</v>
      </c>
      <c r="Q365" s="89" t="s">
        <v>23</v>
      </c>
      <c r="R365" s="89" t="s">
        <v>21</v>
      </c>
      <c r="S365" s="89">
        <v>1720398</v>
      </c>
      <c r="T365" s="89" t="s">
        <v>4481</v>
      </c>
      <c r="U365" s="89" t="s">
        <v>3714</v>
      </c>
      <c r="V365" s="89" t="s">
        <v>25</v>
      </c>
      <c r="W365" s="89" t="s">
        <v>21</v>
      </c>
      <c r="X365" s="89" t="s">
        <v>23</v>
      </c>
      <c r="Y365" s="89" t="s">
        <v>4889</v>
      </c>
      <c r="Z365" s="89" t="s">
        <v>4890</v>
      </c>
      <c r="AA365" s="89" t="s">
        <v>5558</v>
      </c>
      <c r="AB365" s="89" t="s">
        <v>5559</v>
      </c>
      <c r="AC365" t="s">
        <v>4891</v>
      </c>
      <c r="AD365" s="89">
        <v>11</v>
      </c>
      <c r="AE365" s="132">
        <f>Kalkulator!$F$3</f>
        <v>45383</v>
      </c>
      <c r="AF365" s="133">
        <f>Kalkulator!$H$3</f>
        <v>45412</v>
      </c>
    </row>
    <row r="366" spans="1:32" s="89" customFormat="1">
      <c r="A366" s="89" t="s">
        <v>4892</v>
      </c>
      <c r="B366" s="89" t="s">
        <v>4</v>
      </c>
      <c r="C366" s="89" t="s">
        <v>3674</v>
      </c>
      <c r="D366" s="89" t="s">
        <v>29</v>
      </c>
      <c r="E366" s="89" t="s">
        <v>30</v>
      </c>
      <c r="F366" s="90" t="s">
        <v>4893</v>
      </c>
      <c r="G366" s="158" t="s">
        <v>12</v>
      </c>
      <c r="H366" s="89" t="s">
        <v>23</v>
      </c>
      <c r="I366" s="89" t="s">
        <v>22</v>
      </c>
      <c r="J366" s="89">
        <v>700</v>
      </c>
      <c r="K366" s="89">
        <v>1</v>
      </c>
      <c r="L366" s="89" t="s">
        <v>3677</v>
      </c>
      <c r="M366" s="89" t="s">
        <v>21</v>
      </c>
      <c r="N366" s="89" t="s">
        <v>1283</v>
      </c>
      <c r="O366" s="89" t="s">
        <v>23</v>
      </c>
      <c r="P366" s="89" t="s">
        <v>23</v>
      </c>
      <c r="Q366" s="89" t="s">
        <v>23</v>
      </c>
      <c r="R366" s="89" t="s">
        <v>21</v>
      </c>
      <c r="S366" s="89">
        <v>1720398</v>
      </c>
      <c r="T366" s="89" t="s">
        <v>4481</v>
      </c>
      <c r="U366" s="89" t="s">
        <v>3714</v>
      </c>
      <c r="V366" s="89" t="s">
        <v>25</v>
      </c>
      <c r="W366" s="89" t="s">
        <v>21</v>
      </c>
      <c r="X366" s="89" t="s">
        <v>23</v>
      </c>
      <c r="Y366" s="89" t="s">
        <v>4894</v>
      </c>
      <c r="Z366" s="89" t="s">
        <v>4895</v>
      </c>
      <c r="AA366" s="89" t="s">
        <v>5560</v>
      </c>
      <c r="AB366" s="89" t="s">
        <v>5561</v>
      </c>
      <c r="AC366" t="s">
        <v>3891</v>
      </c>
      <c r="AD366" s="89">
        <v>10</v>
      </c>
      <c r="AE366" s="132">
        <f>Kalkulator!$F$3</f>
        <v>45383</v>
      </c>
      <c r="AF366" s="133">
        <f>Kalkulator!$H$3</f>
        <v>45412</v>
      </c>
    </row>
    <row r="367" spans="1:32" s="89" customFormat="1">
      <c r="A367" s="89" t="s">
        <v>5714</v>
      </c>
      <c r="B367" s="89" t="s">
        <v>4</v>
      </c>
      <c r="C367" s="89" t="s">
        <v>3674</v>
      </c>
      <c r="D367" s="89" t="s">
        <v>29</v>
      </c>
      <c r="E367" s="89" t="s">
        <v>5715</v>
      </c>
      <c r="F367" s="90" t="s">
        <v>5716</v>
      </c>
      <c r="G367" s="158" t="s">
        <v>12</v>
      </c>
      <c r="H367" s="89" t="s">
        <v>23</v>
      </c>
      <c r="I367" s="89" t="s">
        <v>22</v>
      </c>
      <c r="J367" s="89">
        <v>700</v>
      </c>
      <c r="K367" s="89">
        <v>1</v>
      </c>
      <c r="L367" s="89" t="s">
        <v>3677</v>
      </c>
      <c r="M367" s="89" t="s">
        <v>21</v>
      </c>
      <c r="N367" s="89" t="s">
        <v>5715</v>
      </c>
      <c r="O367" s="89" t="s">
        <v>22</v>
      </c>
      <c r="P367" s="89" t="s">
        <v>22</v>
      </c>
      <c r="Q367" s="89" t="s">
        <v>22</v>
      </c>
      <c r="R367" s="89" t="s">
        <v>21</v>
      </c>
      <c r="S367" s="89">
        <v>37164</v>
      </c>
      <c r="T367" s="89" t="s">
        <v>4545</v>
      </c>
      <c r="U367" s="89" t="s">
        <v>3714</v>
      </c>
      <c r="V367" s="89" t="s">
        <v>25</v>
      </c>
      <c r="W367" s="89" t="s">
        <v>21</v>
      </c>
      <c r="X367" s="89" t="s">
        <v>23</v>
      </c>
      <c r="Y367" s="89" t="s">
        <v>5826</v>
      </c>
      <c r="Z367" s="89" t="s">
        <v>5827</v>
      </c>
      <c r="AA367" s="89" t="s">
        <v>5868</v>
      </c>
      <c r="AB367" s="89" t="s">
        <v>5905</v>
      </c>
      <c r="AC367" t="s">
        <v>4011</v>
      </c>
      <c r="AD367" s="89">
        <v>10.66</v>
      </c>
      <c r="AE367" s="132">
        <f>Kalkulator!$F$3</f>
        <v>45383</v>
      </c>
      <c r="AF367" s="133">
        <f>Kalkulator!$H$3</f>
        <v>45412</v>
      </c>
    </row>
    <row r="368" spans="1:32" s="89" customFormat="1">
      <c r="A368" s="89" t="s">
        <v>4896</v>
      </c>
      <c r="B368" s="89" t="s">
        <v>4</v>
      </c>
      <c r="C368" s="89" t="s">
        <v>3674</v>
      </c>
      <c r="D368" s="89" t="s">
        <v>64</v>
      </c>
      <c r="E368" s="89" t="s">
        <v>65</v>
      </c>
      <c r="F368" s="90" t="s">
        <v>4897</v>
      </c>
      <c r="G368" s="158" t="s">
        <v>12</v>
      </c>
      <c r="H368" s="89" t="s">
        <v>23</v>
      </c>
      <c r="I368" s="89" t="s">
        <v>22</v>
      </c>
      <c r="J368" s="89">
        <v>700</v>
      </c>
      <c r="K368" s="89">
        <v>1</v>
      </c>
      <c r="L368" s="89" t="s">
        <v>3677</v>
      </c>
      <c r="M368" s="89" t="s">
        <v>21</v>
      </c>
      <c r="N368" s="89" t="s">
        <v>1281</v>
      </c>
      <c r="O368" s="89" t="s">
        <v>23</v>
      </c>
      <c r="P368" s="89" t="s">
        <v>23</v>
      </c>
      <c r="Q368" s="89" t="s">
        <v>23</v>
      </c>
      <c r="R368" s="89" t="s">
        <v>21</v>
      </c>
      <c r="S368" s="89">
        <v>632996</v>
      </c>
      <c r="T368" s="89" t="s">
        <v>4898</v>
      </c>
      <c r="U368" s="89" t="s">
        <v>3714</v>
      </c>
      <c r="V368" s="89" t="s">
        <v>25</v>
      </c>
      <c r="W368" s="89" t="s">
        <v>21</v>
      </c>
      <c r="X368" s="89" t="s">
        <v>23</v>
      </c>
      <c r="Y368" s="89" t="s">
        <v>4899</v>
      </c>
      <c r="Z368" s="89" t="s">
        <v>4900</v>
      </c>
      <c r="AA368" s="89" t="s">
        <v>5562</v>
      </c>
      <c r="AB368" s="89" t="s">
        <v>5563</v>
      </c>
      <c r="AC368" t="s">
        <v>4072</v>
      </c>
      <c r="AD368" s="89">
        <v>8.33</v>
      </c>
      <c r="AE368" s="132">
        <f>Kalkulator!$F$3</f>
        <v>45383</v>
      </c>
      <c r="AF368" s="133">
        <f>Kalkulator!$H$3</f>
        <v>45412</v>
      </c>
    </row>
    <row r="369" spans="1:32" s="89" customFormat="1">
      <c r="A369" s="89" t="s">
        <v>4901</v>
      </c>
      <c r="B369" s="89" t="s">
        <v>4</v>
      </c>
      <c r="C369" s="89" t="s">
        <v>3674</v>
      </c>
      <c r="D369" s="89" t="s">
        <v>64</v>
      </c>
      <c r="E369" s="89" t="s">
        <v>65</v>
      </c>
      <c r="F369" s="90" t="s">
        <v>4902</v>
      </c>
      <c r="G369" s="158" t="s">
        <v>12</v>
      </c>
      <c r="H369" s="89" t="s">
        <v>23</v>
      </c>
      <c r="I369" s="89" t="s">
        <v>22</v>
      </c>
      <c r="J369" s="89">
        <v>700</v>
      </c>
      <c r="K369" s="89">
        <v>1</v>
      </c>
      <c r="L369" s="89" t="s">
        <v>3677</v>
      </c>
      <c r="M369" s="89" t="s">
        <v>21</v>
      </c>
      <c r="N369" s="89" t="s">
        <v>4903</v>
      </c>
      <c r="O369" s="89" t="s">
        <v>23</v>
      </c>
      <c r="P369" s="89" t="s">
        <v>23</v>
      </c>
      <c r="Q369" s="89" t="s">
        <v>23</v>
      </c>
      <c r="R369" s="89" t="s">
        <v>21</v>
      </c>
      <c r="S369" s="89">
        <v>632996</v>
      </c>
      <c r="T369" s="89" t="s">
        <v>4511</v>
      </c>
      <c r="U369" s="89" t="s">
        <v>3714</v>
      </c>
      <c r="V369" s="89" t="s">
        <v>25</v>
      </c>
      <c r="W369" s="89" t="s">
        <v>21</v>
      </c>
      <c r="X369" s="89" t="s">
        <v>23</v>
      </c>
      <c r="Y369" s="89" t="s">
        <v>4904</v>
      </c>
      <c r="Z369" s="89" t="s">
        <v>4905</v>
      </c>
      <c r="AA369" s="89" t="s">
        <v>5564</v>
      </c>
      <c r="AB369" s="89" t="s">
        <v>5565</v>
      </c>
      <c r="AC369" t="s">
        <v>4906</v>
      </c>
      <c r="AD369" s="89">
        <v>9.41</v>
      </c>
      <c r="AE369" s="132">
        <f>Kalkulator!$F$3</f>
        <v>45383</v>
      </c>
      <c r="AF369" s="133">
        <f>Kalkulator!$H$3</f>
        <v>45412</v>
      </c>
    </row>
    <row r="370" spans="1:32" s="89" customFormat="1">
      <c r="A370" s="89" t="s">
        <v>4907</v>
      </c>
      <c r="B370" s="89" t="s">
        <v>4</v>
      </c>
      <c r="C370" s="89" t="s">
        <v>3674</v>
      </c>
      <c r="D370" s="89" t="s">
        <v>64</v>
      </c>
      <c r="E370" s="89" t="s">
        <v>65</v>
      </c>
      <c r="F370" s="90" t="s">
        <v>4908</v>
      </c>
      <c r="G370" s="158" t="s">
        <v>12</v>
      </c>
      <c r="H370" s="89" t="s">
        <v>23</v>
      </c>
      <c r="I370" s="89" t="s">
        <v>4909</v>
      </c>
      <c r="J370" s="89">
        <v>700</v>
      </c>
      <c r="K370" s="89">
        <v>1</v>
      </c>
      <c r="L370" s="89" t="s">
        <v>3677</v>
      </c>
      <c r="M370" s="89" t="s">
        <v>21</v>
      </c>
      <c r="N370" s="89" t="s">
        <v>1287</v>
      </c>
      <c r="O370" s="89" t="s">
        <v>23</v>
      </c>
      <c r="P370" s="89" t="s">
        <v>23</v>
      </c>
      <c r="Q370" s="89" t="s">
        <v>23</v>
      </c>
      <c r="R370" s="89" t="s">
        <v>21</v>
      </c>
      <c r="S370" s="89">
        <v>632996</v>
      </c>
      <c r="T370" s="89" t="s">
        <v>4909</v>
      </c>
      <c r="U370" s="89" t="s">
        <v>3714</v>
      </c>
      <c r="V370" s="89" t="s">
        <v>25</v>
      </c>
      <c r="W370" s="89" t="s">
        <v>21</v>
      </c>
      <c r="X370" s="89" t="s">
        <v>23</v>
      </c>
      <c r="Y370" s="89" t="s">
        <v>4910</v>
      </c>
      <c r="Z370" s="89" t="s">
        <v>4911</v>
      </c>
      <c r="AA370" s="89" t="s">
        <v>5566</v>
      </c>
      <c r="AB370" s="89" t="s">
        <v>5567</v>
      </c>
      <c r="AC370" t="s">
        <v>4912</v>
      </c>
      <c r="AD370" s="89">
        <v>9.75</v>
      </c>
      <c r="AE370" s="132">
        <f>Kalkulator!$F$3</f>
        <v>45383</v>
      </c>
      <c r="AF370" s="133">
        <f>Kalkulator!$H$3</f>
        <v>45412</v>
      </c>
    </row>
    <row r="371" spans="1:32" s="89" customFormat="1">
      <c r="A371" s="89" t="s">
        <v>4913</v>
      </c>
      <c r="B371" s="89" t="s">
        <v>4</v>
      </c>
      <c r="C371" s="89" t="s">
        <v>3674</v>
      </c>
      <c r="D371" s="89" t="s">
        <v>64</v>
      </c>
      <c r="E371" s="89" t="s">
        <v>65</v>
      </c>
      <c r="F371" s="90" t="s">
        <v>4914</v>
      </c>
      <c r="G371" s="158" t="s">
        <v>12</v>
      </c>
      <c r="H371" s="89" t="s">
        <v>23</v>
      </c>
      <c r="I371" s="89" t="s">
        <v>4915</v>
      </c>
      <c r="J371" s="89">
        <v>700</v>
      </c>
      <c r="K371" s="89">
        <v>1</v>
      </c>
      <c r="L371" s="89" t="s">
        <v>3677</v>
      </c>
      <c r="M371" s="89" t="s">
        <v>21</v>
      </c>
      <c r="N371" s="89" t="s">
        <v>1287</v>
      </c>
      <c r="O371" s="89" t="s">
        <v>23</v>
      </c>
      <c r="P371" s="89" t="s">
        <v>23</v>
      </c>
      <c r="Q371" s="89" t="s">
        <v>23</v>
      </c>
      <c r="R371" s="89" t="s">
        <v>21</v>
      </c>
      <c r="S371" s="89">
        <v>632996</v>
      </c>
      <c r="T371" s="89" t="s">
        <v>4915</v>
      </c>
      <c r="U371" s="89" t="s">
        <v>3714</v>
      </c>
      <c r="V371" s="89" t="s">
        <v>25</v>
      </c>
      <c r="W371" s="89" t="s">
        <v>21</v>
      </c>
      <c r="X371" s="89" t="s">
        <v>23</v>
      </c>
      <c r="Y371" s="89" t="s">
        <v>4916</v>
      </c>
      <c r="Z371" s="89" t="s">
        <v>4917</v>
      </c>
      <c r="AA371" s="89" t="s">
        <v>5568</v>
      </c>
      <c r="AB371" s="89" t="s">
        <v>5569</v>
      </c>
      <c r="AC371" t="s">
        <v>3931</v>
      </c>
      <c r="AD371" s="89">
        <v>11</v>
      </c>
      <c r="AE371" s="132">
        <f>Kalkulator!$F$3</f>
        <v>45383</v>
      </c>
      <c r="AF371" s="133">
        <f>Kalkulator!$H$3</f>
        <v>45412</v>
      </c>
    </row>
    <row r="372" spans="1:32" s="89" customFormat="1">
      <c r="A372" s="89" t="s">
        <v>4918</v>
      </c>
      <c r="B372" s="89" t="s">
        <v>4</v>
      </c>
      <c r="C372" s="89" t="s">
        <v>3674</v>
      </c>
      <c r="D372" s="89" t="s">
        <v>64</v>
      </c>
      <c r="E372" s="89" t="s">
        <v>65</v>
      </c>
      <c r="F372" s="90" t="s">
        <v>4919</v>
      </c>
      <c r="G372" s="158" t="s">
        <v>12</v>
      </c>
      <c r="H372" s="89" t="s">
        <v>23</v>
      </c>
      <c r="I372" s="89" t="s">
        <v>4920</v>
      </c>
      <c r="J372" s="89">
        <v>700</v>
      </c>
      <c r="K372" s="89">
        <v>1</v>
      </c>
      <c r="L372" s="89" t="s">
        <v>3677</v>
      </c>
      <c r="M372" s="89" t="s">
        <v>21</v>
      </c>
      <c r="N372" s="89" t="s">
        <v>1287</v>
      </c>
      <c r="O372" s="89" t="s">
        <v>23</v>
      </c>
      <c r="P372" s="89" t="s">
        <v>23</v>
      </c>
      <c r="Q372" s="89" t="s">
        <v>23</v>
      </c>
      <c r="R372" s="89" t="s">
        <v>21</v>
      </c>
      <c r="S372" s="89">
        <v>632996</v>
      </c>
      <c r="T372" s="89" t="s">
        <v>4920</v>
      </c>
      <c r="U372" s="89" t="s">
        <v>3714</v>
      </c>
      <c r="V372" s="89" t="s">
        <v>25</v>
      </c>
      <c r="W372" s="89" t="s">
        <v>21</v>
      </c>
      <c r="X372" s="89" t="s">
        <v>23</v>
      </c>
      <c r="Y372" s="89" t="s">
        <v>4921</v>
      </c>
      <c r="Z372" s="89" t="s">
        <v>4922</v>
      </c>
      <c r="AA372" s="89" t="s">
        <v>5570</v>
      </c>
      <c r="AB372" s="89" t="s">
        <v>5571</v>
      </c>
      <c r="AC372" t="s">
        <v>4923</v>
      </c>
      <c r="AD372" s="89">
        <v>5</v>
      </c>
      <c r="AE372" s="132">
        <f>Kalkulator!$F$3</f>
        <v>45383</v>
      </c>
      <c r="AF372" s="133">
        <f>Kalkulator!$H$3</f>
        <v>45412</v>
      </c>
    </row>
    <row r="373" spans="1:32" s="89" customFormat="1">
      <c r="A373" s="89" t="s">
        <v>4924</v>
      </c>
      <c r="B373" s="89" t="s">
        <v>4</v>
      </c>
      <c r="C373" s="89" t="s">
        <v>3674</v>
      </c>
      <c r="D373" s="89" t="s">
        <v>64</v>
      </c>
      <c r="E373" s="89" t="s">
        <v>65</v>
      </c>
      <c r="F373" s="90" t="s">
        <v>4925</v>
      </c>
      <c r="G373" s="158" t="s">
        <v>12</v>
      </c>
      <c r="H373" s="89" t="s">
        <v>23</v>
      </c>
      <c r="I373" s="89" t="s">
        <v>22</v>
      </c>
      <c r="J373" s="89">
        <v>700</v>
      </c>
      <c r="K373" s="89">
        <v>1</v>
      </c>
      <c r="L373" s="89" t="s">
        <v>3677</v>
      </c>
      <c r="M373" s="89" t="s">
        <v>21</v>
      </c>
      <c r="N373" s="89" t="s">
        <v>1281</v>
      </c>
      <c r="O373" s="89" t="s">
        <v>23</v>
      </c>
      <c r="P373" s="89" t="s">
        <v>23</v>
      </c>
      <c r="Q373" s="89" t="s">
        <v>23</v>
      </c>
      <c r="R373" s="89" t="s">
        <v>21</v>
      </c>
      <c r="S373" s="89">
        <v>632996</v>
      </c>
      <c r="T373" s="89" t="s">
        <v>4511</v>
      </c>
      <c r="U373" s="89" t="s">
        <v>3714</v>
      </c>
      <c r="V373" s="89" t="s">
        <v>25</v>
      </c>
      <c r="W373" s="89" t="s">
        <v>21</v>
      </c>
      <c r="X373" s="89" t="s">
        <v>23</v>
      </c>
      <c r="Y373" s="89" t="s">
        <v>4926</v>
      </c>
      <c r="Z373" s="89" t="s">
        <v>4927</v>
      </c>
      <c r="AA373" s="89" t="s">
        <v>5572</v>
      </c>
      <c r="AB373" s="89" t="s">
        <v>5573</v>
      </c>
      <c r="AC373" t="s">
        <v>4928</v>
      </c>
      <c r="AD373" s="89">
        <v>8.33</v>
      </c>
      <c r="AE373" s="132">
        <f>Kalkulator!$F$3</f>
        <v>45383</v>
      </c>
      <c r="AF373" s="133">
        <f>Kalkulator!$H$3</f>
        <v>45412</v>
      </c>
    </row>
    <row r="374" spans="1:32" s="89" customFormat="1">
      <c r="A374" s="89" t="s">
        <v>4929</v>
      </c>
      <c r="B374" s="89" t="s">
        <v>4</v>
      </c>
      <c r="C374" s="89" t="s">
        <v>3674</v>
      </c>
      <c r="D374" s="89" t="s">
        <v>64</v>
      </c>
      <c r="E374" s="89" t="s">
        <v>65</v>
      </c>
      <c r="F374" s="90" t="s">
        <v>4930</v>
      </c>
      <c r="G374" s="158" t="s">
        <v>12</v>
      </c>
      <c r="H374" s="89" t="s">
        <v>23</v>
      </c>
      <c r="I374" s="89" t="s">
        <v>22</v>
      </c>
      <c r="J374" s="89">
        <v>700</v>
      </c>
      <c r="K374" s="89">
        <v>1</v>
      </c>
      <c r="L374" s="89" t="s">
        <v>3677</v>
      </c>
      <c r="M374" s="89" t="s">
        <v>21</v>
      </c>
      <c r="N374" s="89" t="s">
        <v>1287</v>
      </c>
      <c r="O374" s="89" t="s">
        <v>23</v>
      </c>
      <c r="P374" s="89" t="s">
        <v>23</v>
      </c>
      <c r="Q374" s="89" t="s">
        <v>23</v>
      </c>
      <c r="R374" s="89" t="s">
        <v>21</v>
      </c>
      <c r="S374" s="89">
        <v>632996</v>
      </c>
      <c r="T374" s="89" t="s">
        <v>4511</v>
      </c>
      <c r="U374" s="89" t="s">
        <v>3714</v>
      </c>
      <c r="V374" s="89" t="s">
        <v>25</v>
      </c>
      <c r="W374" s="89" t="s">
        <v>21</v>
      </c>
      <c r="X374" s="89" t="s">
        <v>23</v>
      </c>
      <c r="Y374" s="89" t="s">
        <v>4931</v>
      </c>
      <c r="Z374" s="89" t="s">
        <v>4932</v>
      </c>
      <c r="AA374" s="89" t="s">
        <v>5574</v>
      </c>
      <c r="AB374" s="89" t="s">
        <v>5575</v>
      </c>
      <c r="AC374" t="s">
        <v>4933</v>
      </c>
      <c r="AD374" s="89">
        <v>7.66</v>
      </c>
      <c r="AE374" s="132">
        <f>Kalkulator!$F$3</f>
        <v>45383</v>
      </c>
      <c r="AF374" s="133">
        <f>Kalkulator!$H$3</f>
        <v>45412</v>
      </c>
    </row>
    <row r="375" spans="1:32" s="89" customFormat="1">
      <c r="A375" s="89" t="s">
        <v>4934</v>
      </c>
      <c r="B375" s="89" t="s">
        <v>4</v>
      </c>
      <c r="C375" s="89" t="s">
        <v>3674</v>
      </c>
      <c r="D375" s="89" t="s">
        <v>64</v>
      </c>
      <c r="E375" s="89" t="s">
        <v>65</v>
      </c>
      <c r="F375" s="90" t="s">
        <v>4935</v>
      </c>
      <c r="G375" s="158" t="s">
        <v>12</v>
      </c>
      <c r="H375" s="89" t="s">
        <v>23</v>
      </c>
      <c r="I375" s="89" t="s">
        <v>22</v>
      </c>
      <c r="J375" s="89">
        <v>700</v>
      </c>
      <c r="K375" s="89">
        <v>1</v>
      </c>
      <c r="L375" s="89" t="s">
        <v>3677</v>
      </c>
      <c r="M375" s="89" t="s">
        <v>21</v>
      </c>
      <c r="N375" s="89" t="s">
        <v>1281</v>
      </c>
      <c r="O375" s="89" t="s">
        <v>23</v>
      </c>
      <c r="P375" s="89" t="s">
        <v>23</v>
      </c>
      <c r="Q375" s="89" t="s">
        <v>23</v>
      </c>
      <c r="R375" s="89" t="s">
        <v>21</v>
      </c>
      <c r="S375" s="89">
        <v>632996</v>
      </c>
      <c r="T375" s="89" t="s">
        <v>4511</v>
      </c>
      <c r="U375" s="89" t="s">
        <v>3714</v>
      </c>
      <c r="V375" s="89" t="s">
        <v>25</v>
      </c>
      <c r="W375" s="89" t="s">
        <v>21</v>
      </c>
      <c r="X375" s="89" t="s">
        <v>23</v>
      </c>
      <c r="Y375" s="89" t="s">
        <v>4936</v>
      </c>
      <c r="Z375" s="89" t="s">
        <v>4937</v>
      </c>
      <c r="AA375" s="89" t="s">
        <v>5576</v>
      </c>
      <c r="AB375" s="89" t="s">
        <v>5577</v>
      </c>
      <c r="AC375" t="s">
        <v>4938</v>
      </c>
      <c r="AD375" s="89">
        <v>11.08</v>
      </c>
      <c r="AE375" s="132">
        <f>Kalkulator!$F$3</f>
        <v>45383</v>
      </c>
      <c r="AF375" s="133">
        <f>Kalkulator!$H$3</f>
        <v>45412</v>
      </c>
    </row>
    <row r="376" spans="1:32" s="89" customFormat="1">
      <c r="A376" s="89" t="s">
        <v>4939</v>
      </c>
      <c r="B376" s="89" t="s">
        <v>4</v>
      </c>
      <c r="C376" s="89" t="s">
        <v>3674</v>
      </c>
      <c r="D376" s="89" t="s">
        <v>64</v>
      </c>
      <c r="E376" s="89" t="s">
        <v>65</v>
      </c>
      <c r="F376" s="90" t="s">
        <v>4940</v>
      </c>
      <c r="G376" s="158" t="s">
        <v>12</v>
      </c>
      <c r="H376" s="89" t="s">
        <v>23</v>
      </c>
      <c r="I376" s="89" t="s">
        <v>22</v>
      </c>
      <c r="J376" s="89">
        <v>700</v>
      </c>
      <c r="K376" s="89">
        <v>1</v>
      </c>
      <c r="L376" s="89" t="s">
        <v>3677</v>
      </c>
      <c r="M376" s="89" t="s">
        <v>21</v>
      </c>
      <c r="N376" s="89" t="s">
        <v>4903</v>
      </c>
      <c r="O376" s="89" t="s">
        <v>23</v>
      </c>
      <c r="P376" s="89" t="s">
        <v>23</v>
      </c>
      <c r="Q376" s="89" t="s">
        <v>23</v>
      </c>
      <c r="R376" s="89" t="s">
        <v>21</v>
      </c>
      <c r="S376" s="89">
        <v>632996</v>
      </c>
      <c r="T376" s="89" t="s">
        <v>4941</v>
      </c>
      <c r="U376" s="89" t="s">
        <v>3714</v>
      </c>
      <c r="V376" s="89" t="s">
        <v>25</v>
      </c>
      <c r="W376" s="89" t="s">
        <v>21</v>
      </c>
      <c r="X376" s="89" t="s">
        <v>23</v>
      </c>
      <c r="Y376" s="89" t="s">
        <v>4942</v>
      </c>
      <c r="Z376" s="89" t="s">
        <v>4943</v>
      </c>
      <c r="AA376" s="89" t="s">
        <v>5578</v>
      </c>
      <c r="AB376" s="89" t="s">
        <v>5579</v>
      </c>
      <c r="AC376" t="s">
        <v>4944</v>
      </c>
      <c r="AD376" s="89">
        <v>7</v>
      </c>
      <c r="AE376" s="132">
        <f>Kalkulator!$F$3</f>
        <v>45383</v>
      </c>
      <c r="AF376" s="133">
        <f>Kalkulator!$H$3</f>
        <v>45412</v>
      </c>
    </row>
    <row r="377" spans="1:32" s="89" customFormat="1">
      <c r="A377" s="89" t="s">
        <v>4945</v>
      </c>
      <c r="B377" s="89" t="s">
        <v>4</v>
      </c>
      <c r="C377" s="89" t="s">
        <v>3674</v>
      </c>
      <c r="D377" s="89" t="s">
        <v>64</v>
      </c>
      <c r="E377" s="89" t="s">
        <v>65</v>
      </c>
      <c r="F377" s="90" t="s">
        <v>4946</v>
      </c>
      <c r="G377" s="158" t="s">
        <v>12</v>
      </c>
      <c r="H377" s="89" t="s">
        <v>23</v>
      </c>
      <c r="I377" s="89" t="s">
        <v>22</v>
      </c>
      <c r="J377" s="89">
        <v>700</v>
      </c>
      <c r="K377" s="89">
        <v>1</v>
      </c>
      <c r="L377" s="89" t="s">
        <v>3677</v>
      </c>
      <c r="M377" s="89" t="s">
        <v>21</v>
      </c>
      <c r="N377" s="89" t="s">
        <v>1281</v>
      </c>
      <c r="O377" s="89" t="s">
        <v>23</v>
      </c>
      <c r="P377" s="89" t="s">
        <v>23</v>
      </c>
      <c r="Q377" s="89" t="s">
        <v>23</v>
      </c>
      <c r="R377" s="89" t="s">
        <v>21</v>
      </c>
      <c r="S377" s="89">
        <v>632996</v>
      </c>
      <c r="T377" s="89" t="s">
        <v>4511</v>
      </c>
      <c r="U377" s="89" t="s">
        <v>3714</v>
      </c>
      <c r="V377" s="89" t="s">
        <v>25</v>
      </c>
      <c r="W377" s="89" t="s">
        <v>21</v>
      </c>
      <c r="X377" s="89" t="s">
        <v>23</v>
      </c>
      <c r="Y377" s="89" t="s">
        <v>4947</v>
      </c>
      <c r="Z377" s="89" t="s">
        <v>4948</v>
      </c>
      <c r="AA377" s="89" t="s">
        <v>5580</v>
      </c>
      <c r="AB377" s="89" t="s">
        <v>5581</v>
      </c>
      <c r="AC377" t="s">
        <v>3878</v>
      </c>
      <c r="AD377" s="89">
        <v>8.5</v>
      </c>
      <c r="AE377" s="132">
        <f>Kalkulator!$F$3</f>
        <v>45383</v>
      </c>
      <c r="AF377" s="133">
        <f>Kalkulator!$H$3</f>
        <v>45412</v>
      </c>
    </row>
    <row r="378" spans="1:32" s="89" customFormat="1">
      <c r="A378" s="89" t="s">
        <v>4949</v>
      </c>
      <c r="B378" s="89" t="s">
        <v>4</v>
      </c>
      <c r="C378" s="89" t="s">
        <v>3674</v>
      </c>
      <c r="D378" s="89" t="s">
        <v>64</v>
      </c>
      <c r="E378" s="89" t="s">
        <v>65</v>
      </c>
      <c r="F378" s="90" t="s">
        <v>4950</v>
      </c>
      <c r="G378" s="158" t="s">
        <v>12</v>
      </c>
      <c r="H378" s="89" t="s">
        <v>23</v>
      </c>
      <c r="I378" s="89" t="s">
        <v>4951</v>
      </c>
      <c r="J378" s="89">
        <v>700</v>
      </c>
      <c r="K378" s="89">
        <v>1</v>
      </c>
      <c r="L378" s="89" t="s">
        <v>3677</v>
      </c>
      <c r="M378" s="89" t="s">
        <v>21</v>
      </c>
      <c r="N378" s="89" t="s">
        <v>4903</v>
      </c>
      <c r="O378" s="89" t="s">
        <v>23</v>
      </c>
      <c r="P378" s="89" t="s">
        <v>23</v>
      </c>
      <c r="Q378" s="89" t="s">
        <v>23</v>
      </c>
      <c r="R378" s="89" t="s">
        <v>21</v>
      </c>
      <c r="S378" s="89">
        <v>632996</v>
      </c>
      <c r="T378" s="89" t="s">
        <v>4951</v>
      </c>
      <c r="U378" s="89" t="s">
        <v>3714</v>
      </c>
      <c r="V378" s="89" t="s">
        <v>25</v>
      </c>
      <c r="W378" s="89" t="s">
        <v>21</v>
      </c>
      <c r="X378" s="89" t="s">
        <v>23</v>
      </c>
      <c r="Y378" s="89" t="s">
        <v>4952</v>
      </c>
      <c r="Z378" s="89" t="s">
        <v>4953</v>
      </c>
      <c r="AA378" s="89" t="s">
        <v>5582</v>
      </c>
      <c r="AB378" s="89" t="s">
        <v>5583</v>
      </c>
      <c r="AC378" t="s">
        <v>4954</v>
      </c>
      <c r="AD378" s="89">
        <v>9.5</v>
      </c>
      <c r="AE378" s="132">
        <f>Kalkulator!$F$3</f>
        <v>45383</v>
      </c>
      <c r="AF378" s="133">
        <f>Kalkulator!$H$3</f>
        <v>45412</v>
      </c>
    </row>
    <row r="379" spans="1:32" s="89" customFormat="1">
      <c r="A379" s="89" t="s">
        <v>4955</v>
      </c>
      <c r="B379" s="89" t="s">
        <v>4</v>
      </c>
      <c r="C379" s="89" t="s">
        <v>3674</v>
      </c>
      <c r="D379" s="89" t="s">
        <v>64</v>
      </c>
      <c r="E379" s="89" t="s">
        <v>65</v>
      </c>
      <c r="F379" s="90" t="s">
        <v>4956</v>
      </c>
      <c r="G379" s="158" t="s">
        <v>12</v>
      </c>
      <c r="H379" s="89" t="s">
        <v>23</v>
      </c>
      <c r="I379" s="89" t="s">
        <v>22</v>
      </c>
      <c r="J379" s="89">
        <v>700</v>
      </c>
      <c r="K379" s="89">
        <v>1</v>
      </c>
      <c r="L379" s="89" t="s">
        <v>3677</v>
      </c>
      <c r="M379" s="89" t="s">
        <v>21</v>
      </c>
      <c r="N379" s="89" t="s">
        <v>1297</v>
      </c>
      <c r="O379" s="89" t="s">
        <v>23</v>
      </c>
      <c r="P379" s="89" t="s">
        <v>23</v>
      </c>
      <c r="Q379" s="89" t="s">
        <v>23</v>
      </c>
      <c r="R379" s="89" t="s">
        <v>21</v>
      </c>
      <c r="S379" s="89">
        <v>632996</v>
      </c>
      <c r="T379" s="89" t="s">
        <v>4511</v>
      </c>
      <c r="U379" s="89" t="s">
        <v>3714</v>
      </c>
      <c r="V379" s="89" t="s">
        <v>25</v>
      </c>
      <c r="W379" s="89" t="s">
        <v>21</v>
      </c>
      <c r="X379" s="89" t="s">
        <v>23</v>
      </c>
      <c r="Y379" s="89" t="s">
        <v>4957</v>
      </c>
      <c r="Z379" s="89" t="s">
        <v>4958</v>
      </c>
      <c r="AA379" s="89" t="s">
        <v>5584</v>
      </c>
      <c r="AB379" s="89" t="s">
        <v>5585</v>
      </c>
      <c r="AC379" t="s">
        <v>4819</v>
      </c>
      <c r="AD379" s="89">
        <v>5.83</v>
      </c>
      <c r="AE379" s="132">
        <f>Kalkulator!$F$3</f>
        <v>45383</v>
      </c>
      <c r="AF379" s="133">
        <f>Kalkulator!$H$3</f>
        <v>45412</v>
      </c>
    </row>
    <row r="380" spans="1:32" s="89" customFormat="1">
      <c r="A380" s="89" t="s">
        <v>4959</v>
      </c>
      <c r="B380" s="89" t="s">
        <v>4</v>
      </c>
      <c r="C380" s="89" t="s">
        <v>3674</v>
      </c>
      <c r="D380" s="89" t="s">
        <v>64</v>
      </c>
      <c r="E380" s="89" t="s">
        <v>65</v>
      </c>
      <c r="F380" s="90" t="s">
        <v>4960</v>
      </c>
      <c r="G380" s="158" t="s">
        <v>12</v>
      </c>
      <c r="H380" s="89" t="s">
        <v>23</v>
      </c>
      <c r="I380" s="89" t="s">
        <v>22</v>
      </c>
      <c r="J380" s="89">
        <v>700</v>
      </c>
      <c r="K380" s="89">
        <v>1</v>
      </c>
      <c r="L380" s="89" t="s">
        <v>3677</v>
      </c>
      <c r="M380" s="89" t="s">
        <v>21</v>
      </c>
      <c r="N380" s="89" t="s">
        <v>1324</v>
      </c>
      <c r="O380" s="89" t="s">
        <v>23</v>
      </c>
      <c r="P380" s="89" t="s">
        <v>23</v>
      </c>
      <c r="Q380" s="89" t="s">
        <v>23</v>
      </c>
      <c r="R380" s="89" t="s">
        <v>21</v>
      </c>
      <c r="S380" s="89">
        <v>632996</v>
      </c>
      <c r="T380" s="89" t="s">
        <v>4769</v>
      </c>
      <c r="U380" s="89" t="s">
        <v>3714</v>
      </c>
      <c r="V380" s="89" t="s">
        <v>25</v>
      </c>
      <c r="W380" s="89" t="s">
        <v>21</v>
      </c>
      <c r="X380" s="89" t="s">
        <v>23</v>
      </c>
      <c r="Y380" s="89" t="s">
        <v>4961</v>
      </c>
      <c r="Z380" s="89" t="s">
        <v>4962</v>
      </c>
      <c r="AA380" s="89" t="s">
        <v>5586</v>
      </c>
      <c r="AB380" s="89" t="s">
        <v>5587</v>
      </c>
      <c r="AC380" t="s">
        <v>4066</v>
      </c>
      <c r="AD380" s="89">
        <v>8.33</v>
      </c>
      <c r="AE380" s="132">
        <f>Kalkulator!$F$3</f>
        <v>45383</v>
      </c>
      <c r="AF380" s="133">
        <f>Kalkulator!$H$3</f>
        <v>45412</v>
      </c>
    </row>
    <row r="381" spans="1:32" s="89" customFormat="1">
      <c r="A381" s="89" t="s">
        <v>4963</v>
      </c>
      <c r="B381" s="89" t="s">
        <v>4</v>
      </c>
      <c r="C381" s="89" t="s">
        <v>3674</v>
      </c>
      <c r="D381" s="89" t="s">
        <v>64</v>
      </c>
      <c r="E381" s="89" t="s">
        <v>65</v>
      </c>
      <c r="F381" s="90" t="s">
        <v>4964</v>
      </c>
      <c r="G381" s="158" t="s">
        <v>12</v>
      </c>
      <c r="H381" s="89" t="s">
        <v>23</v>
      </c>
      <c r="I381" s="89" t="s">
        <v>22</v>
      </c>
      <c r="J381" s="89">
        <v>700</v>
      </c>
      <c r="K381" s="89">
        <v>1</v>
      </c>
      <c r="L381" s="89" t="s">
        <v>3677</v>
      </c>
      <c r="M381" s="89" t="s">
        <v>21</v>
      </c>
      <c r="N381" s="89" t="s">
        <v>1297</v>
      </c>
      <c r="O381" s="89" t="s">
        <v>23</v>
      </c>
      <c r="P381" s="89" t="s">
        <v>23</v>
      </c>
      <c r="Q381" s="89" t="s">
        <v>23</v>
      </c>
      <c r="R381" s="89" t="s">
        <v>21</v>
      </c>
      <c r="S381" s="89">
        <v>632996</v>
      </c>
      <c r="T381" s="89" t="s">
        <v>4511</v>
      </c>
      <c r="U381" s="89" t="s">
        <v>3714</v>
      </c>
      <c r="V381" s="89" t="s">
        <v>25</v>
      </c>
      <c r="W381" s="89" t="s">
        <v>21</v>
      </c>
      <c r="X381" s="89" t="s">
        <v>23</v>
      </c>
      <c r="Y381" s="89" t="s">
        <v>4965</v>
      </c>
      <c r="Z381" s="89" t="s">
        <v>4966</v>
      </c>
      <c r="AA381" s="89" t="s">
        <v>5588</v>
      </c>
      <c r="AB381" s="89" t="s">
        <v>5589</v>
      </c>
      <c r="AC381" t="s">
        <v>3891</v>
      </c>
      <c r="AD381" s="89">
        <v>10</v>
      </c>
      <c r="AE381" s="132">
        <f>Kalkulator!$F$3</f>
        <v>45383</v>
      </c>
      <c r="AF381" s="133">
        <f>Kalkulator!$H$3</f>
        <v>45412</v>
      </c>
    </row>
    <row r="382" spans="1:32" s="89" customFormat="1">
      <c r="A382" s="89" t="s">
        <v>4967</v>
      </c>
      <c r="B382" s="89" t="s">
        <v>4</v>
      </c>
      <c r="C382" s="89" t="s">
        <v>3674</v>
      </c>
      <c r="D382" s="89" t="s">
        <v>64</v>
      </c>
      <c r="E382" s="89" t="s">
        <v>65</v>
      </c>
      <c r="F382" s="90" t="s">
        <v>4968</v>
      </c>
      <c r="G382" s="158" t="s">
        <v>12</v>
      </c>
      <c r="H382" s="89" t="s">
        <v>23</v>
      </c>
      <c r="I382" s="89" t="s">
        <v>22</v>
      </c>
      <c r="J382" s="89">
        <v>700</v>
      </c>
      <c r="K382" s="89">
        <v>1</v>
      </c>
      <c r="L382" s="89" t="s">
        <v>3677</v>
      </c>
      <c r="M382" s="89" t="s">
        <v>21</v>
      </c>
      <c r="N382" s="89" t="s">
        <v>1287</v>
      </c>
      <c r="O382" s="89" t="s">
        <v>23</v>
      </c>
      <c r="P382" s="89" t="s">
        <v>23</v>
      </c>
      <c r="Q382" s="89" t="s">
        <v>23</v>
      </c>
      <c r="R382" s="89" t="s">
        <v>21</v>
      </c>
      <c r="S382" s="89">
        <v>632996</v>
      </c>
      <c r="T382" s="89" t="s">
        <v>4969</v>
      </c>
      <c r="U382" s="89" t="s">
        <v>3714</v>
      </c>
      <c r="V382" s="89" t="s">
        <v>25</v>
      </c>
      <c r="W382" s="89" t="s">
        <v>21</v>
      </c>
      <c r="X382" s="89" t="s">
        <v>23</v>
      </c>
      <c r="Y382" s="89" t="s">
        <v>4970</v>
      </c>
      <c r="Z382" s="89" t="s">
        <v>4971</v>
      </c>
      <c r="AA382" s="89" t="s">
        <v>5590</v>
      </c>
      <c r="AB382" s="89" t="s">
        <v>5591</v>
      </c>
      <c r="AC382" t="s">
        <v>4972</v>
      </c>
      <c r="AD382" s="89">
        <v>6.83</v>
      </c>
      <c r="AE382" s="132">
        <f>Kalkulator!$F$3</f>
        <v>45383</v>
      </c>
      <c r="AF382" s="133">
        <f>Kalkulator!$H$3</f>
        <v>45412</v>
      </c>
    </row>
    <row r="383" spans="1:32" s="89" customFormat="1">
      <c r="A383" s="89" t="s">
        <v>4973</v>
      </c>
      <c r="B383" s="89" t="s">
        <v>4</v>
      </c>
      <c r="C383" s="89" t="s">
        <v>3674</v>
      </c>
      <c r="D383" s="89" t="s">
        <v>64</v>
      </c>
      <c r="E383" s="89" t="s">
        <v>65</v>
      </c>
      <c r="F383" s="90" t="s">
        <v>4974</v>
      </c>
      <c r="G383" s="158" t="s">
        <v>12</v>
      </c>
      <c r="H383" s="89" t="s">
        <v>23</v>
      </c>
      <c r="I383" s="89" t="s">
        <v>22</v>
      </c>
      <c r="J383" s="89">
        <v>700</v>
      </c>
      <c r="K383" s="89">
        <v>1</v>
      </c>
      <c r="L383" s="89" t="s">
        <v>3677</v>
      </c>
      <c r="M383" s="89" t="s">
        <v>21</v>
      </c>
      <c r="N383" s="89" t="s">
        <v>1324</v>
      </c>
      <c r="O383" s="89" t="s">
        <v>23</v>
      </c>
      <c r="P383" s="89" t="s">
        <v>23</v>
      </c>
      <c r="Q383" s="89" t="s">
        <v>23</v>
      </c>
      <c r="R383" s="89" t="s">
        <v>21</v>
      </c>
      <c r="S383" s="89">
        <v>632996</v>
      </c>
      <c r="T383" s="89" t="s">
        <v>4975</v>
      </c>
      <c r="U383" s="89" t="s">
        <v>3714</v>
      </c>
      <c r="V383" s="89" t="s">
        <v>25</v>
      </c>
      <c r="W383" s="89" t="s">
        <v>21</v>
      </c>
      <c r="X383" s="89" t="s">
        <v>23</v>
      </c>
      <c r="Y383" s="89" t="s">
        <v>4976</v>
      </c>
      <c r="Z383" s="89" t="s">
        <v>4977</v>
      </c>
      <c r="AA383" s="89" t="s">
        <v>5592</v>
      </c>
      <c r="AB383" s="89" t="s">
        <v>5593</v>
      </c>
      <c r="AC383" t="s">
        <v>4251</v>
      </c>
      <c r="AD383" s="89">
        <v>11</v>
      </c>
      <c r="AE383" s="132">
        <f>Kalkulator!$F$3</f>
        <v>45383</v>
      </c>
      <c r="AF383" s="133">
        <f>Kalkulator!$H$3</f>
        <v>45412</v>
      </c>
    </row>
    <row r="384" spans="1:32" s="89" customFormat="1">
      <c r="A384" s="89" t="s">
        <v>4978</v>
      </c>
      <c r="B384" s="89" t="s">
        <v>4</v>
      </c>
      <c r="C384" s="89" t="s">
        <v>3674</v>
      </c>
      <c r="D384" s="89" t="s">
        <v>64</v>
      </c>
      <c r="E384" s="89" t="s">
        <v>65</v>
      </c>
      <c r="F384" s="90" t="s">
        <v>4979</v>
      </c>
      <c r="G384" s="158" t="s">
        <v>12</v>
      </c>
      <c r="H384" s="89" t="s">
        <v>23</v>
      </c>
      <c r="I384" s="89" t="s">
        <v>22</v>
      </c>
      <c r="J384" s="89">
        <v>700</v>
      </c>
      <c r="K384" s="89">
        <v>1</v>
      </c>
      <c r="L384" s="89" t="s">
        <v>3677</v>
      </c>
      <c r="M384" s="89" t="s">
        <v>21</v>
      </c>
      <c r="N384" s="89" t="s">
        <v>1297</v>
      </c>
      <c r="O384" s="89" t="s">
        <v>23</v>
      </c>
      <c r="P384" s="89" t="s">
        <v>23</v>
      </c>
      <c r="Q384" s="89" t="s">
        <v>23</v>
      </c>
      <c r="R384" s="89" t="s">
        <v>21</v>
      </c>
      <c r="S384" s="89">
        <v>632996</v>
      </c>
      <c r="T384" s="89" t="s">
        <v>4980</v>
      </c>
      <c r="U384" s="89" t="s">
        <v>3714</v>
      </c>
      <c r="V384" s="89" t="s">
        <v>25</v>
      </c>
      <c r="W384" s="89" t="s">
        <v>21</v>
      </c>
      <c r="X384" s="89" t="s">
        <v>23</v>
      </c>
      <c r="Y384" s="89" t="s">
        <v>4981</v>
      </c>
      <c r="Z384" s="89" t="s">
        <v>4982</v>
      </c>
      <c r="AA384" s="89" t="s">
        <v>5594</v>
      </c>
      <c r="AB384" s="89" t="s">
        <v>5595</v>
      </c>
      <c r="AC384" t="s">
        <v>4251</v>
      </c>
      <c r="AD384" s="89">
        <v>11</v>
      </c>
      <c r="AE384" s="132">
        <f>Kalkulator!$F$3</f>
        <v>45383</v>
      </c>
      <c r="AF384" s="133">
        <f>Kalkulator!$H$3</f>
        <v>45412</v>
      </c>
    </row>
    <row r="385" spans="1:32" s="89" customFormat="1">
      <c r="A385" s="89" t="s">
        <v>4983</v>
      </c>
      <c r="B385" s="89" t="s">
        <v>4</v>
      </c>
      <c r="C385" s="89" t="s">
        <v>3674</v>
      </c>
      <c r="D385" s="89" t="s">
        <v>64</v>
      </c>
      <c r="E385" s="89" t="s">
        <v>65</v>
      </c>
      <c r="F385" s="90" t="s">
        <v>4984</v>
      </c>
      <c r="G385" s="158" t="s">
        <v>12</v>
      </c>
      <c r="H385" s="89" t="s">
        <v>23</v>
      </c>
      <c r="I385" s="89" t="s">
        <v>22</v>
      </c>
      <c r="J385" s="89">
        <v>700</v>
      </c>
      <c r="K385" s="89">
        <v>1</v>
      </c>
      <c r="L385" s="89" t="s">
        <v>3677</v>
      </c>
      <c r="M385" s="89" t="s">
        <v>21</v>
      </c>
      <c r="N385" s="89" t="s">
        <v>1297</v>
      </c>
      <c r="O385" s="89" t="s">
        <v>23</v>
      </c>
      <c r="P385" s="89" t="s">
        <v>23</v>
      </c>
      <c r="Q385" s="89" t="s">
        <v>23</v>
      </c>
      <c r="R385" s="89" t="s">
        <v>21</v>
      </c>
      <c r="S385" s="89">
        <v>632996</v>
      </c>
      <c r="T385" s="89" t="s">
        <v>4985</v>
      </c>
      <c r="U385" s="89" t="s">
        <v>3714</v>
      </c>
      <c r="V385" s="89" t="s">
        <v>25</v>
      </c>
      <c r="W385" s="89" t="s">
        <v>21</v>
      </c>
      <c r="X385" s="89" t="s">
        <v>23</v>
      </c>
      <c r="Y385" s="89" t="s">
        <v>4986</v>
      </c>
      <c r="Z385" s="89" t="s">
        <v>4987</v>
      </c>
      <c r="AA385" s="89" t="s">
        <v>5596</v>
      </c>
      <c r="AB385" s="89" t="s">
        <v>5597</v>
      </c>
      <c r="AC385" t="s">
        <v>3891</v>
      </c>
      <c r="AD385" s="89">
        <v>10</v>
      </c>
      <c r="AE385" s="132">
        <f>Kalkulator!$F$3</f>
        <v>45383</v>
      </c>
      <c r="AF385" s="133">
        <f>Kalkulator!$H$3</f>
        <v>45412</v>
      </c>
    </row>
    <row r="386" spans="1:32" s="89" customFormat="1">
      <c r="A386" s="89" t="s">
        <v>4988</v>
      </c>
      <c r="B386" s="89" t="s">
        <v>4</v>
      </c>
      <c r="C386" s="89" t="s">
        <v>3674</v>
      </c>
      <c r="D386" s="89" t="s">
        <v>64</v>
      </c>
      <c r="E386" s="89" t="s">
        <v>65</v>
      </c>
      <c r="F386" s="90" t="s">
        <v>4989</v>
      </c>
      <c r="G386" s="158" t="s">
        <v>12</v>
      </c>
      <c r="H386" s="89" t="s">
        <v>23</v>
      </c>
      <c r="I386" s="89" t="s">
        <v>22</v>
      </c>
      <c r="J386" s="89">
        <v>700</v>
      </c>
      <c r="K386" s="89">
        <v>1</v>
      </c>
      <c r="L386" s="89" t="s">
        <v>3677</v>
      </c>
      <c r="M386" s="89" t="s">
        <v>21</v>
      </c>
      <c r="N386" s="89" t="s">
        <v>1324</v>
      </c>
      <c r="O386" s="89" t="s">
        <v>23</v>
      </c>
      <c r="P386" s="89" t="s">
        <v>23</v>
      </c>
      <c r="Q386" s="89" t="s">
        <v>23</v>
      </c>
      <c r="R386" s="89" t="s">
        <v>21</v>
      </c>
      <c r="S386" s="89">
        <v>632996</v>
      </c>
      <c r="T386" s="89" t="s">
        <v>4990</v>
      </c>
      <c r="U386" s="89" t="s">
        <v>3714</v>
      </c>
      <c r="V386" s="89" t="s">
        <v>25</v>
      </c>
      <c r="W386" s="89" t="s">
        <v>21</v>
      </c>
      <c r="X386" s="89" t="s">
        <v>23</v>
      </c>
      <c r="Y386" s="89" t="s">
        <v>4991</v>
      </c>
      <c r="Z386" s="89" t="s">
        <v>4992</v>
      </c>
      <c r="AA386" s="89" t="s">
        <v>5598</v>
      </c>
      <c r="AB386" s="89" t="s">
        <v>5599</v>
      </c>
      <c r="AC386" t="s">
        <v>4993</v>
      </c>
      <c r="AD386" s="89">
        <v>8</v>
      </c>
      <c r="AE386" s="132">
        <f>Kalkulator!$F$3</f>
        <v>45383</v>
      </c>
      <c r="AF386" s="133">
        <f>Kalkulator!$H$3</f>
        <v>45412</v>
      </c>
    </row>
    <row r="387" spans="1:32" s="89" customFormat="1">
      <c r="A387" s="89" t="s">
        <v>4994</v>
      </c>
      <c r="B387" s="89" t="s">
        <v>4</v>
      </c>
      <c r="C387" s="89" t="s">
        <v>3674</v>
      </c>
      <c r="D387" s="89" t="s">
        <v>64</v>
      </c>
      <c r="E387" s="89" t="s">
        <v>65</v>
      </c>
      <c r="F387" s="90" t="s">
        <v>4995</v>
      </c>
      <c r="G387" s="158" t="s">
        <v>12</v>
      </c>
      <c r="H387" s="89" t="s">
        <v>23</v>
      </c>
      <c r="I387" s="89" t="s">
        <v>22</v>
      </c>
      <c r="J387" s="89">
        <v>700</v>
      </c>
      <c r="K387" s="89">
        <v>1</v>
      </c>
      <c r="L387" s="89" t="s">
        <v>3677</v>
      </c>
      <c r="M387" s="89" t="s">
        <v>21</v>
      </c>
      <c r="N387" s="89" t="s">
        <v>1287</v>
      </c>
      <c r="O387" s="89" t="s">
        <v>23</v>
      </c>
      <c r="P387" s="89" t="s">
        <v>23</v>
      </c>
      <c r="Q387" s="89" t="s">
        <v>23</v>
      </c>
      <c r="R387" s="89" t="s">
        <v>21</v>
      </c>
      <c r="S387" s="89">
        <v>632996</v>
      </c>
      <c r="T387" s="89" t="s">
        <v>4996</v>
      </c>
      <c r="U387" s="89" t="s">
        <v>3714</v>
      </c>
      <c r="V387" s="89" t="s">
        <v>25</v>
      </c>
      <c r="W387" s="89" t="s">
        <v>21</v>
      </c>
      <c r="X387" s="89" t="s">
        <v>23</v>
      </c>
      <c r="Y387" s="89" t="s">
        <v>4997</v>
      </c>
      <c r="Z387" s="89" t="s">
        <v>4998</v>
      </c>
      <c r="AA387" s="89" t="s">
        <v>5600</v>
      </c>
      <c r="AB387" s="89" t="s">
        <v>5601</v>
      </c>
      <c r="AC387" t="s">
        <v>3931</v>
      </c>
      <c r="AD387" s="89">
        <v>11</v>
      </c>
      <c r="AE387" s="132">
        <f>Kalkulator!$F$3</f>
        <v>45383</v>
      </c>
      <c r="AF387" s="133">
        <f>Kalkulator!$H$3</f>
        <v>45412</v>
      </c>
    </row>
    <row r="388" spans="1:32" s="89" customFormat="1">
      <c r="A388" s="89" t="s">
        <v>4999</v>
      </c>
      <c r="B388" s="89" t="s">
        <v>4</v>
      </c>
      <c r="C388" s="89" t="s">
        <v>3674</v>
      </c>
      <c r="D388" s="89" t="s">
        <v>64</v>
      </c>
      <c r="E388" s="89" t="s">
        <v>65</v>
      </c>
      <c r="F388" s="90" t="s">
        <v>5000</v>
      </c>
      <c r="G388" s="158" t="s">
        <v>12</v>
      </c>
      <c r="H388" s="89" t="s">
        <v>23</v>
      </c>
      <c r="I388" s="89" t="s">
        <v>22</v>
      </c>
      <c r="J388" s="89">
        <v>700</v>
      </c>
      <c r="K388" s="89">
        <v>1</v>
      </c>
      <c r="L388" s="89" t="s">
        <v>3677</v>
      </c>
      <c r="M388" s="89" t="s">
        <v>21</v>
      </c>
      <c r="N388" s="89" t="s">
        <v>1324</v>
      </c>
      <c r="O388" s="89" t="s">
        <v>23</v>
      </c>
      <c r="P388" s="89" t="s">
        <v>23</v>
      </c>
      <c r="Q388" s="89" t="s">
        <v>23</v>
      </c>
      <c r="R388" s="89" t="s">
        <v>21</v>
      </c>
      <c r="S388" s="89">
        <v>632996</v>
      </c>
      <c r="T388" s="89" t="s">
        <v>5001</v>
      </c>
      <c r="U388" s="89" t="s">
        <v>3714</v>
      </c>
      <c r="V388" s="89" t="s">
        <v>25</v>
      </c>
      <c r="W388" s="89" t="s">
        <v>21</v>
      </c>
      <c r="X388" s="89" t="s">
        <v>23</v>
      </c>
      <c r="Y388" s="89" t="s">
        <v>5002</v>
      </c>
      <c r="Z388" s="89" t="s">
        <v>5003</v>
      </c>
      <c r="AA388" s="89" t="s">
        <v>5602</v>
      </c>
      <c r="AB388" s="89" t="s">
        <v>5603</v>
      </c>
      <c r="AC388" t="s">
        <v>5004</v>
      </c>
      <c r="AD388" s="89">
        <v>7.66</v>
      </c>
      <c r="AE388" s="132">
        <f>Kalkulator!$F$3</f>
        <v>45383</v>
      </c>
      <c r="AF388" s="133">
        <f>Kalkulator!$H$3</f>
        <v>45412</v>
      </c>
    </row>
    <row r="389" spans="1:32" s="89" customFormat="1">
      <c r="A389" s="89" t="s">
        <v>5005</v>
      </c>
      <c r="B389" s="89" t="s">
        <v>4</v>
      </c>
      <c r="C389" s="89" t="s">
        <v>3674</v>
      </c>
      <c r="D389" s="89" t="s">
        <v>58</v>
      </c>
      <c r="E389" s="89" t="s">
        <v>154</v>
      </c>
      <c r="F389" s="90" t="s">
        <v>5006</v>
      </c>
      <c r="G389" s="158" t="s">
        <v>12</v>
      </c>
      <c r="H389" s="89" t="s">
        <v>23</v>
      </c>
      <c r="I389" s="89" t="s">
        <v>22</v>
      </c>
      <c r="J389" s="89">
        <v>700</v>
      </c>
      <c r="K389" s="89">
        <v>1</v>
      </c>
      <c r="L389" s="89" t="s">
        <v>3677</v>
      </c>
      <c r="M389" s="89" t="s">
        <v>21</v>
      </c>
      <c r="N389" s="89" t="s">
        <v>154</v>
      </c>
      <c r="O389" s="89" t="s">
        <v>23</v>
      </c>
      <c r="P389" s="89" t="s">
        <v>23</v>
      </c>
      <c r="Q389" s="89" t="s">
        <v>23</v>
      </c>
      <c r="R389" s="89" t="s">
        <v>62</v>
      </c>
      <c r="S389" s="89">
        <v>186913</v>
      </c>
      <c r="T389" s="89" t="s">
        <v>5007</v>
      </c>
      <c r="U389" s="89" t="s">
        <v>3714</v>
      </c>
      <c r="V389" s="89" t="s">
        <v>25</v>
      </c>
      <c r="W389" s="89" t="s">
        <v>21</v>
      </c>
      <c r="X389" s="89" t="s">
        <v>23</v>
      </c>
      <c r="Y389" s="89" t="s">
        <v>5008</v>
      </c>
      <c r="Z389" s="89" t="s">
        <v>5009</v>
      </c>
      <c r="AA389" s="89" t="s">
        <v>5604</v>
      </c>
      <c r="AB389" s="89" t="s">
        <v>5605</v>
      </c>
      <c r="AC389" t="s">
        <v>3687</v>
      </c>
      <c r="AD389" s="89">
        <v>8.66</v>
      </c>
      <c r="AE389" s="132">
        <f>Kalkulator!$F$3</f>
        <v>45383</v>
      </c>
      <c r="AF389" s="133">
        <f>Kalkulator!$H$3</f>
        <v>45412</v>
      </c>
    </row>
    <row r="390" spans="1:32" s="89" customFormat="1">
      <c r="A390" s="89" t="s">
        <v>5010</v>
      </c>
      <c r="B390" s="89" t="s">
        <v>4</v>
      </c>
      <c r="C390" s="89" t="s">
        <v>3674</v>
      </c>
      <c r="D390" s="89" t="s">
        <v>58</v>
      </c>
      <c r="E390" s="89" t="s">
        <v>154</v>
      </c>
      <c r="F390" s="90" t="s">
        <v>5011</v>
      </c>
      <c r="G390" s="158" t="s">
        <v>12</v>
      </c>
      <c r="H390" s="89" t="s">
        <v>23</v>
      </c>
      <c r="I390" s="89" t="s">
        <v>22</v>
      </c>
      <c r="J390" s="89">
        <v>700</v>
      </c>
      <c r="K390" s="89">
        <v>1</v>
      </c>
      <c r="L390" s="89" t="s">
        <v>3677</v>
      </c>
      <c r="M390" s="89" t="s">
        <v>21</v>
      </c>
      <c r="N390" s="89" t="s">
        <v>154</v>
      </c>
      <c r="O390" s="89" t="s">
        <v>23</v>
      </c>
      <c r="P390" s="89" t="s">
        <v>23</v>
      </c>
      <c r="Q390" s="89" t="s">
        <v>23</v>
      </c>
      <c r="R390" s="89" t="s">
        <v>62</v>
      </c>
      <c r="S390" s="89">
        <v>186913</v>
      </c>
      <c r="T390" s="89" t="s">
        <v>5012</v>
      </c>
      <c r="U390" s="89" t="s">
        <v>3714</v>
      </c>
      <c r="V390" s="89" t="s">
        <v>25</v>
      </c>
      <c r="W390" s="89" t="s">
        <v>21</v>
      </c>
      <c r="X390" s="89" t="s">
        <v>23</v>
      </c>
      <c r="Y390" s="89" t="s">
        <v>5013</v>
      </c>
      <c r="Z390" s="89" t="s">
        <v>5014</v>
      </c>
      <c r="AA390" s="89" t="s">
        <v>5606</v>
      </c>
      <c r="AB390" s="89" t="s">
        <v>5607</v>
      </c>
      <c r="AC390" t="s">
        <v>5015</v>
      </c>
      <c r="AD390" s="89">
        <v>6.5</v>
      </c>
      <c r="AE390" s="132">
        <f>Kalkulator!$F$3</f>
        <v>45383</v>
      </c>
      <c r="AF390" s="133">
        <f>Kalkulator!$H$3</f>
        <v>45412</v>
      </c>
    </row>
    <row r="391" spans="1:32" s="89" customFormat="1">
      <c r="A391" s="89" t="s">
        <v>5016</v>
      </c>
      <c r="B391" s="89" t="s">
        <v>4</v>
      </c>
      <c r="C391" s="89" t="s">
        <v>3674</v>
      </c>
      <c r="D391" s="89" t="s">
        <v>54</v>
      </c>
      <c r="E391" s="89" t="s">
        <v>5017</v>
      </c>
      <c r="F391" s="90" t="s">
        <v>5018</v>
      </c>
      <c r="G391" s="158" t="s">
        <v>12</v>
      </c>
      <c r="H391" s="89" t="s">
        <v>23</v>
      </c>
      <c r="I391" s="89" t="s">
        <v>22</v>
      </c>
      <c r="J391" s="89">
        <v>700</v>
      </c>
      <c r="K391" s="89">
        <v>1</v>
      </c>
      <c r="L391" s="89" t="s">
        <v>3677</v>
      </c>
      <c r="M391" s="89" t="s">
        <v>21</v>
      </c>
      <c r="N391" s="89" t="s">
        <v>5017</v>
      </c>
      <c r="O391" s="89" t="s">
        <v>22</v>
      </c>
      <c r="P391" s="89" t="s">
        <v>22</v>
      </c>
      <c r="Q391" s="89" t="s">
        <v>22</v>
      </c>
      <c r="R391" s="89" t="s">
        <v>21</v>
      </c>
      <c r="S391" s="89">
        <v>27266</v>
      </c>
      <c r="T391" s="89" t="s">
        <v>3784</v>
      </c>
      <c r="U391" s="89" t="s">
        <v>3714</v>
      </c>
      <c r="V391" s="89" t="s">
        <v>25</v>
      </c>
      <c r="W391" s="89" t="s">
        <v>21</v>
      </c>
      <c r="X391" s="89" t="s">
        <v>23</v>
      </c>
      <c r="Y391" s="89" t="s">
        <v>5019</v>
      </c>
      <c r="Z391" s="89" t="s">
        <v>5020</v>
      </c>
      <c r="AA391" s="89" t="s">
        <v>5608</v>
      </c>
      <c r="AB391" s="89" t="s">
        <v>5609</v>
      </c>
      <c r="AC391" t="s">
        <v>3681</v>
      </c>
      <c r="AD391" s="89">
        <v>10.16</v>
      </c>
      <c r="AE391" s="132">
        <f>Kalkulator!$F$3</f>
        <v>45383</v>
      </c>
      <c r="AF391" s="133">
        <f>Kalkulator!$H$3</f>
        <v>45412</v>
      </c>
    </row>
    <row r="392" spans="1:32" s="89" customFormat="1">
      <c r="A392" s="89" t="s">
        <v>5021</v>
      </c>
      <c r="B392" s="89" t="s">
        <v>4</v>
      </c>
      <c r="C392" s="89" t="s">
        <v>3674</v>
      </c>
      <c r="D392" s="89" t="s">
        <v>58</v>
      </c>
      <c r="E392" s="89" t="s">
        <v>157</v>
      </c>
      <c r="F392" s="90" t="s">
        <v>5022</v>
      </c>
      <c r="G392" s="158" t="s">
        <v>12</v>
      </c>
      <c r="H392" s="89" t="s">
        <v>23</v>
      </c>
      <c r="I392" s="89" t="s">
        <v>22</v>
      </c>
      <c r="J392" s="89">
        <v>700</v>
      </c>
      <c r="K392" s="89">
        <v>1</v>
      </c>
      <c r="L392" s="89" t="s">
        <v>3677</v>
      </c>
      <c r="M392" s="89" t="s">
        <v>21</v>
      </c>
      <c r="N392" s="89" t="s">
        <v>157</v>
      </c>
      <c r="O392" s="89" t="s">
        <v>22</v>
      </c>
      <c r="P392" s="89" t="s">
        <v>22</v>
      </c>
      <c r="Q392" s="89" t="s">
        <v>22</v>
      </c>
      <c r="R392" s="89" t="s">
        <v>21</v>
      </c>
      <c r="S392" s="89">
        <v>51695</v>
      </c>
      <c r="T392" s="89" t="s">
        <v>5023</v>
      </c>
      <c r="U392" s="89" t="s">
        <v>3714</v>
      </c>
      <c r="V392" s="89" t="s">
        <v>25</v>
      </c>
      <c r="W392" s="89" t="s">
        <v>21</v>
      </c>
      <c r="X392" s="89" t="s">
        <v>23</v>
      </c>
      <c r="Y392" s="89" t="s">
        <v>5024</v>
      </c>
      <c r="Z392" s="89" t="s">
        <v>5025</v>
      </c>
      <c r="AA392" s="89" t="s">
        <v>5610</v>
      </c>
      <c r="AB392" s="89" t="s">
        <v>5611</v>
      </c>
      <c r="AC392" t="s">
        <v>4039</v>
      </c>
      <c r="AD392" s="89">
        <v>9.33</v>
      </c>
      <c r="AE392" s="132">
        <f>Kalkulator!$F$3</f>
        <v>45383</v>
      </c>
      <c r="AF392" s="133">
        <f>Kalkulator!$H$3</f>
        <v>45412</v>
      </c>
    </row>
    <row r="393" spans="1:32" s="89" customFormat="1">
      <c r="A393" s="89" t="s">
        <v>5717</v>
      </c>
      <c r="B393" s="89" t="s">
        <v>4</v>
      </c>
      <c r="C393" s="89" t="s">
        <v>3674</v>
      </c>
      <c r="D393" s="89" t="s">
        <v>29</v>
      </c>
      <c r="E393" s="89" t="s">
        <v>5718</v>
      </c>
      <c r="F393" s="90" t="s">
        <v>5719</v>
      </c>
      <c r="G393" s="158" t="s">
        <v>12</v>
      </c>
      <c r="H393" s="89" t="s">
        <v>23</v>
      </c>
      <c r="I393" s="89" t="s">
        <v>22</v>
      </c>
      <c r="J393" s="89">
        <v>700</v>
      </c>
      <c r="K393" s="89">
        <v>1</v>
      </c>
      <c r="L393" s="89" t="s">
        <v>3677</v>
      </c>
      <c r="M393" s="89" t="s">
        <v>21</v>
      </c>
      <c r="N393" s="89" t="s">
        <v>5718</v>
      </c>
      <c r="O393" s="89" t="s">
        <v>22</v>
      </c>
      <c r="P393" s="89" t="s">
        <v>22</v>
      </c>
      <c r="Q393" s="89" t="s">
        <v>22</v>
      </c>
      <c r="R393" s="89" t="s">
        <v>21</v>
      </c>
      <c r="S393" s="89">
        <v>31884</v>
      </c>
      <c r="T393" s="89" t="s">
        <v>5828</v>
      </c>
      <c r="U393" s="89" t="s">
        <v>3714</v>
      </c>
      <c r="V393" s="89" t="s">
        <v>25</v>
      </c>
      <c r="W393" s="89" t="s">
        <v>21</v>
      </c>
      <c r="X393" s="89" t="s">
        <v>23</v>
      </c>
      <c r="Y393" s="89" t="s">
        <v>5829</v>
      </c>
      <c r="Z393" s="89" t="s">
        <v>5830</v>
      </c>
      <c r="AA393" s="89" t="s">
        <v>5550</v>
      </c>
      <c r="AB393" s="89" t="s">
        <v>5906</v>
      </c>
      <c r="AC393" t="s">
        <v>4011</v>
      </c>
      <c r="AD393" s="89">
        <v>10.66</v>
      </c>
      <c r="AE393" s="132">
        <f>Kalkulator!$F$3</f>
        <v>45383</v>
      </c>
      <c r="AF393" s="133">
        <f>Kalkulator!$H$3</f>
        <v>45412</v>
      </c>
    </row>
    <row r="394" spans="1:32" s="89" customFormat="1">
      <c r="A394" s="89" t="s">
        <v>5720</v>
      </c>
      <c r="B394" s="89" t="s">
        <v>4</v>
      </c>
      <c r="C394" s="89" t="s">
        <v>3674</v>
      </c>
      <c r="D394" s="89" t="s">
        <v>29</v>
      </c>
      <c r="E394" s="89" t="s">
        <v>5718</v>
      </c>
      <c r="F394" s="90" t="s">
        <v>5721</v>
      </c>
      <c r="G394" s="158" t="s">
        <v>12</v>
      </c>
      <c r="H394" s="89" t="s">
        <v>23</v>
      </c>
      <c r="I394" s="89" t="s">
        <v>22</v>
      </c>
      <c r="J394" s="89">
        <v>700</v>
      </c>
      <c r="K394" s="89">
        <v>1</v>
      </c>
      <c r="L394" s="89" t="s">
        <v>3677</v>
      </c>
      <c r="M394" s="89" t="s">
        <v>21</v>
      </c>
      <c r="N394" s="89" t="s">
        <v>5718</v>
      </c>
      <c r="O394" s="89" t="s">
        <v>22</v>
      </c>
      <c r="P394" s="89" t="s">
        <v>22</v>
      </c>
      <c r="Q394" s="89" t="s">
        <v>22</v>
      </c>
      <c r="R394" s="89" t="s">
        <v>21</v>
      </c>
      <c r="S394" s="89">
        <v>31884</v>
      </c>
      <c r="T394" s="89" t="s">
        <v>4501</v>
      </c>
      <c r="U394" s="89" t="s">
        <v>3714</v>
      </c>
      <c r="V394" s="89" t="s">
        <v>25</v>
      </c>
      <c r="W394" s="89" t="s">
        <v>21</v>
      </c>
      <c r="X394" s="89" t="s">
        <v>23</v>
      </c>
      <c r="Y394" s="89" t="s">
        <v>5831</v>
      </c>
      <c r="Z394" s="89" t="s">
        <v>5832</v>
      </c>
      <c r="AA394" s="89" t="s">
        <v>5869</v>
      </c>
      <c r="AB394" s="89" t="s">
        <v>5907</v>
      </c>
      <c r="AC394" t="s">
        <v>5833</v>
      </c>
      <c r="AD394" s="89">
        <v>5.16</v>
      </c>
      <c r="AE394" s="132">
        <f>Kalkulator!$F$3</f>
        <v>45383</v>
      </c>
      <c r="AF394" s="133">
        <f>Kalkulator!$H$3</f>
        <v>45412</v>
      </c>
    </row>
    <row r="395" spans="1:32" s="89" customFormat="1">
      <c r="A395" s="89" t="s">
        <v>5026</v>
      </c>
      <c r="B395" s="89" t="s">
        <v>4</v>
      </c>
      <c r="C395" s="89" t="s">
        <v>3674</v>
      </c>
      <c r="D395" s="89" t="s">
        <v>101</v>
      </c>
      <c r="E395" s="89" t="s">
        <v>5027</v>
      </c>
      <c r="F395" s="90" t="s">
        <v>5028</v>
      </c>
      <c r="G395" s="158" t="s">
        <v>12</v>
      </c>
      <c r="H395" s="89" t="s">
        <v>23</v>
      </c>
      <c r="I395" s="89" t="s">
        <v>22</v>
      </c>
      <c r="J395" s="89">
        <v>700</v>
      </c>
      <c r="K395" s="89">
        <v>1</v>
      </c>
      <c r="L395" s="89" t="s">
        <v>3677</v>
      </c>
      <c r="M395" s="89" t="s">
        <v>21</v>
      </c>
      <c r="N395" s="89" t="s">
        <v>5027</v>
      </c>
      <c r="O395" s="89" t="s">
        <v>22</v>
      </c>
      <c r="P395" s="89" t="s">
        <v>22</v>
      </c>
      <c r="Q395" s="89" t="s">
        <v>22</v>
      </c>
      <c r="R395" s="89" t="s">
        <v>21</v>
      </c>
      <c r="S395" s="89">
        <v>42698</v>
      </c>
      <c r="T395" s="89" t="s">
        <v>5029</v>
      </c>
      <c r="U395" s="89" t="s">
        <v>3714</v>
      </c>
      <c r="V395" s="89" t="s">
        <v>25</v>
      </c>
      <c r="W395" s="89" t="s">
        <v>21</v>
      </c>
      <c r="X395" s="89" t="s">
        <v>23</v>
      </c>
      <c r="Y395" s="89" t="s">
        <v>5030</v>
      </c>
      <c r="Z395" s="89" t="s">
        <v>5031</v>
      </c>
      <c r="AA395" s="89" t="s">
        <v>5612</v>
      </c>
      <c r="AB395" s="89" t="s">
        <v>5613</v>
      </c>
      <c r="AC395" t="s">
        <v>5032</v>
      </c>
      <c r="AD395" s="89">
        <v>9.75</v>
      </c>
      <c r="AE395" s="132">
        <f>Kalkulator!$F$3</f>
        <v>45383</v>
      </c>
      <c r="AF395" s="133">
        <f>Kalkulator!$H$3</f>
        <v>45412</v>
      </c>
    </row>
    <row r="396" spans="1:32" s="89" customFormat="1">
      <c r="A396" s="89" t="s">
        <v>792</v>
      </c>
      <c r="B396" s="89" t="s">
        <v>4</v>
      </c>
      <c r="C396" s="89" t="s">
        <v>1657</v>
      </c>
      <c r="D396" s="89" t="s">
        <v>233</v>
      </c>
      <c r="E396" s="89" t="s">
        <v>234</v>
      </c>
      <c r="F396" s="90" t="s">
        <v>793</v>
      </c>
      <c r="G396" s="91" t="s">
        <v>12</v>
      </c>
      <c r="H396" s="89" t="s">
        <v>22</v>
      </c>
      <c r="I396" s="89" t="s">
        <v>22</v>
      </c>
      <c r="J396" s="89">
        <v>9600</v>
      </c>
      <c r="K396" s="89">
        <v>1</v>
      </c>
      <c r="L396" s="89" t="s">
        <v>1459</v>
      </c>
      <c r="M396" s="89" t="s">
        <v>21</v>
      </c>
      <c r="N396" s="89" t="s">
        <v>1343</v>
      </c>
      <c r="O396" s="89" t="s">
        <v>22</v>
      </c>
      <c r="P396" s="89" t="s">
        <v>22</v>
      </c>
      <c r="Q396" s="89" t="s">
        <v>23</v>
      </c>
      <c r="R396" s="89" t="s">
        <v>21</v>
      </c>
      <c r="S396" s="89">
        <v>294675</v>
      </c>
      <c r="T396" s="89" t="s">
        <v>2209</v>
      </c>
      <c r="U396" s="89" t="s">
        <v>1239</v>
      </c>
      <c r="V396" s="89" t="s">
        <v>736</v>
      </c>
      <c r="W396" s="89" t="s">
        <v>21</v>
      </c>
      <c r="X396" s="89" t="s">
        <v>22</v>
      </c>
      <c r="Y396" s="89" t="s">
        <v>2210</v>
      </c>
      <c r="Z396" s="89" t="s">
        <v>1658</v>
      </c>
      <c r="AA396" s="89" t="s">
        <v>2624</v>
      </c>
      <c r="AB396" s="89" t="s">
        <v>5908</v>
      </c>
      <c r="AC396" t="s">
        <v>794</v>
      </c>
      <c r="AD396" s="89">
        <v>0</v>
      </c>
      <c r="AE396" s="132">
        <f>Kalkulator!$F$3</f>
        <v>45383</v>
      </c>
      <c r="AF396" s="133">
        <f>Kalkulator!$H$3</f>
        <v>45412</v>
      </c>
    </row>
    <row r="397" spans="1:32" s="89" customFormat="1">
      <c r="A397" s="89" t="s">
        <v>795</v>
      </c>
      <c r="B397" s="89" t="s">
        <v>4</v>
      </c>
      <c r="C397" s="89" t="s">
        <v>1657</v>
      </c>
      <c r="D397" s="89" t="s">
        <v>233</v>
      </c>
      <c r="E397" s="89" t="s">
        <v>234</v>
      </c>
      <c r="F397" s="90" t="s">
        <v>796</v>
      </c>
      <c r="G397" s="91" t="s">
        <v>12</v>
      </c>
      <c r="H397" s="89" t="s">
        <v>22</v>
      </c>
      <c r="I397" s="89" t="s">
        <v>797</v>
      </c>
      <c r="J397" s="89">
        <v>8900</v>
      </c>
      <c r="K397" s="89">
        <v>1</v>
      </c>
      <c r="L397" s="89" t="s">
        <v>1280</v>
      </c>
      <c r="M397" s="89" t="s">
        <v>21</v>
      </c>
      <c r="N397" s="89" t="s">
        <v>1370</v>
      </c>
      <c r="O397" s="89" t="s">
        <v>22</v>
      </c>
      <c r="P397" s="89" t="s">
        <v>22</v>
      </c>
      <c r="Q397" s="89" t="s">
        <v>23</v>
      </c>
      <c r="R397" s="89" t="s">
        <v>21</v>
      </c>
      <c r="S397" s="89">
        <v>294675</v>
      </c>
      <c r="T397" s="89" t="s">
        <v>2211</v>
      </c>
      <c r="U397" s="89" t="s">
        <v>1239</v>
      </c>
      <c r="V397" s="89" t="s">
        <v>736</v>
      </c>
      <c r="W397" s="89" t="s">
        <v>21</v>
      </c>
      <c r="X397" s="89" t="s">
        <v>22</v>
      </c>
      <c r="Y397" s="89" t="s">
        <v>2212</v>
      </c>
      <c r="Z397" s="89" t="s">
        <v>1659</v>
      </c>
      <c r="AA397" s="89" t="s">
        <v>2626</v>
      </c>
      <c r="AB397" s="89" t="s">
        <v>5909</v>
      </c>
      <c r="AC397" t="s">
        <v>794</v>
      </c>
      <c r="AD397" s="89">
        <v>0</v>
      </c>
      <c r="AE397" s="132">
        <f>Kalkulator!$F$3</f>
        <v>45383</v>
      </c>
      <c r="AF397" s="133">
        <f>Kalkulator!$H$3</f>
        <v>45412</v>
      </c>
    </row>
    <row r="398" spans="1:32" s="89" customFormat="1">
      <c r="A398" s="89" t="s">
        <v>798</v>
      </c>
      <c r="B398" s="89" t="s">
        <v>4</v>
      </c>
      <c r="C398" s="89" t="s">
        <v>1657</v>
      </c>
      <c r="D398" s="89" t="s">
        <v>233</v>
      </c>
      <c r="E398" s="89" t="s">
        <v>234</v>
      </c>
      <c r="F398" s="90" t="s">
        <v>799</v>
      </c>
      <c r="G398" s="91" t="s">
        <v>12</v>
      </c>
      <c r="H398" s="89" t="s">
        <v>22</v>
      </c>
      <c r="I398" s="89" t="s">
        <v>22</v>
      </c>
      <c r="J398" s="89">
        <v>9520</v>
      </c>
      <c r="K398" s="89">
        <v>1</v>
      </c>
      <c r="L398" s="89" t="s">
        <v>1459</v>
      </c>
      <c r="M398" s="89" t="s">
        <v>21</v>
      </c>
      <c r="N398" s="89" t="s">
        <v>1407</v>
      </c>
      <c r="O398" s="89" t="s">
        <v>22</v>
      </c>
      <c r="P398" s="89" t="s">
        <v>22</v>
      </c>
      <c r="Q398" s="89" t="s">
        <v>23</v>
      </c>
      <c r="R398" s="89" t="s">
        <v>21</v>
      </c>
      <c r="S398" s="89">
        <v>294675</v>
      </c>
      <c r="T398" s="89" t="s">
        <v>2213</v>
      </c>
      <c r="U398" s="89" t="s">
        <v>1239</v>
      </c>
      <c r="V398" s="89" t="s">
        <v>736</v>
      </c>
      <c r="W398" s="89" t="s">
        <v>21</v>
      </c>
      <c r="X398" s="89" t="s">
        <v>22</v>
      </c>
      <c r="Y398" s="89" t="s">
        <v>2214</v>
      </c>
      <c r="Z398" s="89" t="s">
        <v>1660</v>
      </c>
      <c r="AA398" s="89" t="s">
        <v>2628</v>
      </c>
      <c r="AB398" s="89" t="s">
        <v>5910</v>
      </c>
      <c r="AC398" t="s">
        <v>794</v>
      </c>
      <c r="AD398" s="89">
        <v>0</v>
      </c>
      <c r="AE398" s="132">
        <f>Kalkulator!$F$3</f>
        <v>45383</v>
      </c>
      <c r="AF398" s="133">
        <f>Kalkulator!$H$3</f>
        <v>45412</v>
      </c>
    </row>
    <row r="399" spans="1:32" s="89" customFormat="1">
      <c r="A399" s="89" t="s">
        <v>800</v>
      </c>
      <c r="B399" s="89" t="s">
        <v>4</v>
      </c>
      <c r="C399" s="89" t="s">
        <v>1657</v>
      </c>
      <c r="D399" s="89" t="s">
        <v>233</v>
      </c>
      <c r="E399" s="89" t="s">
        <v>234</v>
      </c>
      <c r="F399" s="90" t="s">
        <v>801</v>
      </c>
      <c r="G399" s="91" t="s">
        <v>12</v>
      </c>
      <c r="H399" s="89" t="s">
        <v>22</v>
      </c>
      <c r="I399" s="89" t="s">
        <v>797</v>
      </c>
      <c r="J399" s="89">
        <v>9200</v>
      </c>
      <c r="K399" s="89">
        <v>1</v>
      </c>
      <c r="L399" s="89" t="s">
        <v>1280</v>
      </c>
      <c r="M399" s="89" t="s">
        <v>21</v>
      </c>
      <c r="N399" s="89" t="s">
        <v>1406</v>
      </c>
      <c r="O399" s="89" t="s">
        <v>22</v>
      </c>
      <c r="P399" s="89" t="s">
        <v>22</v>
      </c>
      <c r="Q399" s="89" t="s">
        <v>23</v>
      </c>
      <c r="R399" s="89" t="s">
        <v>21</v>
      </c>
      <c r="S399" s="89">
        <v>294675</v>
      </c>
      <c r="T399" s="89" t="s">
        <v>2211</v>
      </c>
      <c r="U399" s="89" t="s">
        <v>1239</v>
      </c>
      <c r="V399" s="89" t="s">
        <v>736</v>
      </c>
      <c r="W399" s="89" t="s">
        <v>21</v>
      </c>
      <c r="X399" s="89" t="s">
        <v>22</v>
      </c>
      <c r="Y399" s="89" t="s">
        <v>2215</v>
      </c>
      <c r="Z399" s="89" t="s">
        <v>1661</v>
      </c>
      <c r="AA399" s="89" t="s">
        <v>2630</v>
      </c>
      <c r="AB399" s="89" t="s">
        <v>5911</v>
      </c>
      <c r="AC399" t="s">
        <v>794</v>
      </c>
      <c r="AD399" s="89">
        <v>0</v>
      </c>
      <c r="AE399" s="132">
        <f>Kalkulator!$F$3</f>
        <v>45383</v>
      </c>
      <c r="AF399" s="133">
        <f>Kalkulator!$H$3</f>
        <v>45412</v>
      </c>
    </row>
    <row r="400" spans="1:32" s="89" customFormat="1">
      <c r="A400" s="89" t="s">
        <v>802</v>
      </c>
      <c r="B400" s="89" t="s">
        <v>4</v>
      </c>
      <c r="C400" s="89" t="s">
        <v>1657</v>
      </c>
      <c r="D400" s="89" t="s">
        <v>233</v>
      </c>
      <c r="E400" s="89" t="s">
        <v>234</v>
      </c>
      <c r="F400" s="90" t="s">
        <v>733</v>
      </c>
      <c r="G400" s="91" t="s">
        <v>12</v>
      </c>
      <c r="H400" s="89" t="s">
        <v>22</v>
      </c>
      <c r="I400" s="89" t="s">
        <v>22</v>
      </c>
      <c r="J400" s="89">
        <v>8800</v>
      </c>
      <c r="K400" s="89">
        <v>1</v>
      </c>
      <c r="L400" s="89" t="s">
        <v>1280</v>
      </c>
      <c r="M400" s="89" t="s">
        <v>21</v>
      </c>
      <c r="N400" s="89" t="s">
        <v>1397</v>
      </c>
      <c r="O400" s="89" t="s">
        <v>22</v>
      </c>
      <c r="P400" s="89" t="s">
        <v>22</v>
      </c>
      <c r="Q400" s="89" t="s">
        <v>23</v>
      </c>
      <c r="R400" s="89" t="s">
        <v>21</v>
      </c>
      <c r="S400" s="89">
        <v>294675</v>
      </c>
      <c r="T400" s="89" t="s">
        <v>2209</v>
      </c>
      <c r="U400" s="89" t="s">
        <v>1239</v>
      </c>
      <c r="V400" s="89" t="s">
        <v>736</v>
      </c>
      <c r="W400" s="89" t="s">
        <v>21</v>
      </c>
      <c r="X400" s="89" t="s">
        <v>22</v>
      </c>
      <c r="Y400" s="89" t="s">
        <v>2216</v>
      </c>
      <c r="Z400" s="89" t="s">
        <v>1662</v>
      </c>
      <c r="AA400" s="89" t="s">
        <v>2632</v>
      </c>
      <c r="AB400" s="89" t="s">
        <v>5912</v>
      </c>
      <c r="AC400" t="s">
        <v>794</v>
      </c>
      <c r="AD400" s="89">
        <v>0</v>
      </c>
      <c r="AE400" s="132">
        <f>Kalkulator!$F$3</f>
        <v>45383</v>
      </c>
      <c r="AF400" s="133">
        <f>Kalkulator!$H$3</f>
        <v>45412</v>
      </c>
    </row>
    <row r="401" spans="1:32" s="89" customFormat="1">
      <c r="A401" s="89" t="s">
        <v>804</v>
      </c>
      <c r="B401" s="89" t="s">
        <v>4</v>
      </c>
      <c r="C401" s="89" t="s">
        <v>1657</v>
      </c>
      <c r="D401" s="89" t="s">
        <v>64</v>
      </c>
      <c r="E401" s="89" t="s">
        <v>805</v>
      </c>
      <c r="F401" s="90" t="s">
        <v>806</v>
      </c>
      <c r="G401" s="91" t="s">
        <v>12</v>
      </c>
      <c r="H401" s="89" t="s">
        <v>22</v>
      </c>
      <c r="I401" s="89" t="s">
        <v>777</v>
      </c>
      <c r="J401" s="89">
        <v>8420</v>
      </c>
      <c r="K401" s="89">
        <v>1</v>
      </c>
      <c r="L401" s="89" t="s">
        <v>1280</v>
      </c>
      <c r="M401" s="89" t="s">
        <v>21</v>
      </c>
      <c r="N401" s="89" t="s">
        <v>805</v>
      </c>
      <c r="O401" s="89" t="s">
        <v>22</v>
      </c>
      <c r="P401" s="89" t="s">
        <v>22</v>
      </c>
      <c r="Q401" s="89" t="s">
        <v>22</v>
      </c>
      <c r="R401" s="89" t="s">
        <v>21</v>
      </c>
      <c r="S401" s="89">
        <v>38852</v>
      </c>
      <c r="T401" s="89" t="s">
        <v>2211</v>
      </c>
      <c r="U401" s="89" t="s">
        <v>1239</v>
      </c>
      <c r="V401" s="89" t="s">
        <v>736</v>
      </c>
      <c r="W401" s="89" t="s">
        <v>21</v>
      </c>
      <c r="X401" s="89" t="s">
        <v>22</v>
      </c>
      <c r="Y401" s="89" t="s">
        <v>2217</v>
      </c>
      <c r="Z401" s="89" t="s">
        <v>1663</v>
      </c>
      <c r="AA401" s="89" t="s">
        <v>2634</v>
      </c>
      <c r="AB401" s="89" t="s">
        <v>5913</v>
      </c>
      <c r="AC401" t="s">
        <v>794</v>
      </c>
      <c r="AD401" s="89">
        <v>0</v>
      </c>
      <c r="AE401" s="132">
        <f>Kalkulator!$F$3</f>
        <v>45383</v>
      </c>
      <c r="AF401" s="133">
        <f>Kalkulator!$H$3</f>
        <v>45412</v>
      </c>
    </row>
    <row r="402" spans="1:32" s="89" customFormat="1">
      <c r="A402" s="89" t="s">
        <v>807</v>
      </c>
      <c r="B402" s="89" t="s">
        <v>4</v>
      </c>
      <c r="C402" s="89" t="s">
        <v>1657</v>
      </c>
      <c r="D402" s="89" t="s">
        <v>126</v>
      </c>
      <c r="E402" s="89" t="s">
        <v>808</v>
      </c>
      <c r="F402" s="90" t="s">
        <v>809</v>
      </c>
      <c r="G402" s="91" t="s">
        <v>12</v>
      </c>
      <c r="H402" s="89" t="s">
        <v>22</v>
      </c>
      <c r="I402" s="89" t="s">
        <v>22</v>
      </c>
      <c r="J402" s="89">
        <v>7240</v>
      </c>
      <c r="K402" s="89">
        <v>1</v>
      </c>
      <c r="L402" s="89" t="s">
        <v>1459</v>
      </c>
      <c r="M402" s="89" t="s">
        <v>21</v>
      </c>
      <c r="N402" s="89" t="s">
        <v>808</v>
      </c>
      <c r="O402" s="89" t="s">
        <v>22</v>
      </c>
      <c r="P402" s="89" t="s">
        <v>22</v>
      </c>
      <c r="Q402" s="89" t="s">
        <v>22</v>
      </c>
      <c r="R402" s="89" t="s">
        <v>21</v>
      </c>
      <c r="S402" s="89">
        <v>35890</v>
      </c>
      <c r="T402" s="89" t="s">
        <v>2218</v>
      </c>
      <c r="U402" s="89" t="s">
        <v>1239</v>
      </c>
      <c r="V402" s="89" t="s">
        <v>736</v>
      </c>
      <c r="W402" s="89" t="s">
        <v>21</v>
      </c>
      <c r="X402" s="89" t="s">
        <v>22</v>
      </c>
      <c r="Y402" s="89" t="s">
        <v>2219</v>
      </c>
      <c r="Z402" s="89" t="s">
        <v>1664</v>
      </c>
      <c r="AA402" s="89" t="s">
        <v>2636</v>
      </c>
      <c r="AB402" s="89" t="s">
        <v>5914</v>
      </c>
      <c r="AC402" t="s">
        <v>794</v>
      </c>
      <c r="AD402" s="89">
        <v>0</v>
      </c>
      <c r="AE402" s="132">
        <f>Kalkulator!$F$3</f>
        <v>45383</v>
      </c>
      <c r="AF402" s="133">
        <f>Kalkulator!$H$3</f>
        <v>45412</v>
      </c>
    </row>
    <row r="403" spans="1:32" s="89" customFormat="1">
      <c r="A403" s="89" t="s">
        <v>1665</v>
      </c>
      <c r="B403" s="89" t="s">
        <v>4</v>
      </c>
      <c r="C403" s="89" t="s">
        <v>1657</v>
      </c>
      <c r="D403" s="89" t="s">
        <v>18</v>
      </c>
      <c r="E403" s="89" t="s">
        <v>19</v>
      </c>
      <c r="F403" s="90" t="s">
        <v>1666</v>
      </c>
      <c r="G403" s="91" t="s">
        <v>12</v>
      </c>
      <c r="H403" s="89" t="s">
        <v>22</v>
      </c>
      <c r="I403" s="89" t="s">
        <v>1529</v>
      </c>
      <c r="J403" s="89">
        <v>13500</v>
      </c>
      <c r="K403" s="89">
        <v>1</v>
      </c>
      <c r="L403" s="89" t="s">
        <v>1280</v>
      </c>
      <c r="M403" s="89" t="s">
        <v>21</v>
      </c>
      <c r="N403" s="89" t="s">
        <v>1281</v>
      </c>
      <c r="O403" s="89" t="s">
        <v>22</v>
      </c>
      <c r="P403" s="89" t="s">
        <v>22</v>
      </c>
      <c r="Q403" s="89" t="s">
        <v>22</v>
      </c>
      <c r="R403" s="89" t="s">
        <v>21</v>
      </c>
      <c r="S403" s="89">
        <v>356177</v>
      </c>
      <c r="T403" s="89" t="s">
        <v>2211</v>
      </c>
      <c r="U403" s="89" t="s">
        <v>1239</v>
      </c>
      <c r="V403" s="89" t="s">
        <v>736</v>
      </c>
      <c r="W403" s="89" t="s">
        <v>21</v>
      </c>
      <c r="X403" s="89" t="s">
        <v>22</v>
      </c>
      <c r="Y403" s="89" t="s">
        <v>2220</v>
      </c>
      <c r="Z403" s="89" t="s">
        <v>1667</v>
      </c>
      <c r="AA403" s="89" t="s">
        <v>2638</v>
      </c>
      <c r="AB403" s="89" t="s">
        <v>5915</v>
      </c>
      <c r="AC403" t="s">
        <v>794</v>
      </c>
      <c r="AD403" s="89">
        <v>0</v>
      </c>
      <c r="AE403" s="132">
        <f>Kalkulator!$F$3</f>
        <v>45383</v>
      </c>
      <c r="AF403" s="133">
        <f>Kalkulator!$H$3</f>
        <v>45412</v>
      </c>
    </row>
    <row r="404" spans="1:32" s="89" customFormat="1">
      <c r="A404" s="89" t="s">
        <v>1668</v>
      </c>
      <c r="B404" s="89" t="s">
        <v>4</v>
      </c>
      <c r="C404" s="89" t="s">
        <v>1657</v>
      </c>
      <c r="D404" s="89" t="s">
        <v>18</v>
      </c>
      <c r="E404" s="89" t="s">
        <v>19</v>
      </c>
      <c r="F404" s="90" t="s">
        <v>727</v>
      </c>
      <c r="G404" s="91" t="s">
        <v>12</v>
      </c>
      <c r="H404" s="89" t="s">
        <v>22</v>
      </c>
      <c r="I404" s="89" t="s">
        <v>1669</v>
      </c>
      <c r="J404" s="89">
        <v>12600</v>
      </c>
      <c r="K404" s="89">
        <v>1</v>
      </c>
      <c r="L404" s="89" t="s">
        <v>1280</v>
      </c>
      <c r="M404" s="89" t="s">
        <v>21</v>
      </c>
      <c r="N404" s="89" t="s">
        <v>1395</v>
      </c>
      <c r="O404" s="89" t="s">
        <v>22</v>
      </c>
      <c r="P404" s="89" t="s">
        <v>22</v>
      </c>
      <c r="Q404" s="89" t="s">
        <v>22</v>
      </c>
      <c r="R404" s="89" t="s">
        <v>21</v>
      </c>
      <c r="S404" s="89">
        <v>356177</v>
      </c>
      <c r="T404" s="89" t="s">
        <v>2211</v>
      </c>
      <c r="U404" s="89" t="s">
        <v>1239</v>
      </c>
      <c r="V404" s="89" t="s">
        <v>736</v>
      </c>
      <c r="W404" s="89" t="s">
        <v>21</v>
      </c>
      <c r="X404" s="89" t="s">
        <v>22</v>
      </c>
      <c r="Y404" s="89" t="s">
        <v>2221</v>
      </c>
      <c r="Z404" s="89" t="s">
        <v>1670</v>
      </c>
      <c r="AA404" s="89" t="s">
        <v>2640</v>
      </c>
      <c r="AB404" s="89" t="s">
        <v>5916</v>
      </c>
      <c r="AC404" t="s">
        <v>794</v>
      </c>
      <c r="AD404" s="89">
        <v>0</v>
      </c>
      <c r="AE404" s="132">
        <f>Kalkulator!$F$3</f>
        <v>45383</v>
      </c>
      <c r="AF404" s="133">
        <f>Kalkulator!$H$3</f>
        <v>45412</v>
      </c>
    </row>
    <row r="405" spans="1:32" s="89" customFormat="1">
      <c r="A405" s="89" t="s">
        <v>810</v>
      </c>
      <c r="B405" s="89" t="s">
        <v>4</v>
      </c>
      <c r="C405" s="89" t="s">
        <v>1657</v>
      </c>
      <c r="D405" s="89" t="s">
        <v>18</v>
      </c>
      <c r="E405" s="89" t="s">
        <v>19</v>
      </c>
      <c r="F405" s="90" t="s">
        <v>811</v>
      </c>
      <c r="G405" s="91" t="s">
        <v>12</v>
      </c>
      <c r="H405" s="89" t="s">
        <v>22</v>
      </c>
      <c r="I405" s="89" t="s">
        <v>22</v>
      </c>
      <c r="J405" s="89">
        <v>9450</v>
      </c>
      <c r="K405" s="89">
        <v>1</v>
      </c>
      <c r="L405" s="89" t="s">
        <v>1280</v>
      </c>
      <c r="M405" s="89" t="s">
        <v>21</v>
      </c>
      <c r="N405" s="89" t="s">
        <v>1402</v>
      </c>
      <c r="O405" s="89" t="s">
        <v>22</v>
      </c>
      <c r="P405" s="89" t="s">
        <v>23</v>
      </c>
      <c r="Q405" s="89" t="s">
        <v>23</v>
      </c>
      <c r="R405" s="89" t="s">
        <v>21</v>
      </c>
      <c r="S405" s="89">
        <v>356177</v>
      </c>
      <c r="T405" s="89" t="s">
        <v>2209</v>
      </c>
      <c r="U405" s="89" t="s">
        <v>689</v>
      </c>
      <c r="V405" s="89" t="s">
        <v>736</v>
      </c>
      <c r="W405" s="89" t="s">
        <v>21</v>
      </c>
      <c r="X405" s="89" t="s">
        <v>22</v>
      </c>
      <c r="Y405" s="89" t="s">
        <v>2222</v>
      </c>
      <c r="Z405" s="89" t="s">
        <v>1671</v>
      </c>
      <c r="AA405" s="89" t="s">
        <v>2642</v>
      </c>
      <c r="AB405" s="89" t="s">
        <v>5917</v>
      </c>
      <c r="AC405" t="s">
        <v>794</v>
      </c>
      <c r="AD405" s="89">
        <v>0</v>
      </c>
      <c r="AE405" s="132">
        <f>Kalkulator!$F$3</f>
        <v>45383</v>
      </c>
      <c r="AF405" s="133">
        <f>Kalkulator!$H$3</f>
        <v>45412</v>
      </c>
    </row>
    <row r="406" spans="1:32" s="89" customFormat="1">
      <c r="A406" s="89" t="s">
        <v>812</v>
      </c>
      <c r="B406" s="89" t="s">
        <v>4</v>
      </c>
      <c r="C406" s="89" t="s">
        <v>1657</v>
      </c>
      <c r="D406" s="89" t="s">
        <v>18</v>
      </c>
      <c r="E406" s="89" t="s">
        <v>19</v>
      </c>
      <c r="F406" s="90" t="s">
        <v>20</v>
      </c>
      <c r="G406" s="91" t="s">
        <v>12</v>
      </c>
      <c r="H406" s="89" t="s">
        <v>22</v>
      </c>
      <c r="I406" s="89" t="s">
        <v>797</v>
      </c>
      <c r="J406" s="89">
        <v>11400</v>
      </c>
      <c r="K406" s="89">
        <v>1</v>
      </c>
      <c r="L406" s="89" t="s">
        <v>1280</v>
      </c>
      <c r="M406" s="89" t="s">
        <v>21</v>
      </c>
      <c r="N406" s="89" t="s">
        <v>1389</v>
      </c>
      <c r="O406" s="89" t="s">
        <v>22</v>
      </c>
      <c r="P406" s="89" t="s">
        <v>23</v>
      </c>
      <c r="Q406" s="89" t="s">
        <v>23</v>
      </c>
      <c r="R406" s="89" t="s">
        <v>21</v>
      </c>
      <c r="S406" s="89">
        <v>356177</v>
      </c>
      <c r="T406" s="89" t="s">
        <v>2211</v>
      </c>
      <c r="U406" s="89" t="s">
        <v>1239</v>
      </c>
      <c r="V406" s="89" t="s">
        <v>736</v>
      </c>
      <c r="W406" s="89" t="s">
        <v>21</v>
      </c>
      <c r="X406" s="89" t="s">
        <v>22</v>
      </c>
      <c r="Y406" s="89" t="s">
        <v>2223</v>
      </c>
      <c r="Z406" s="89" t="s">
        <v>1672</v>
      </c>
      <c r="AA406" s="89" t="s">
        <v>2644</v>
      </c>
      <c r="AB406" s="89" t="s">
        <v>5918</v>
      </c>
      <c r="AC406" t="s">
        <v>794</v>
      </c>
      <c r="AD406" s="89">
        <v>0</v>
      </c>
      <c r="AE406" s="132">
        <f>Kalkulator!$F$3</f>
        <v>45383</v>
      </c>
      <c r="AF406" s="133">
        <f>Kalkulator!$H$3</f>
        <v>45412</v>
      </c>
    </row>
    <row r="407" spans="1:32" s="89" customFormat="1">
      <c r="A407" s="89" t="s">
        <v>813</v>
      </c>
      <c r="B407" s="89" t="s">
        <v>4</v>
      </c>
      <c r="C407" s="89" t="s">
        <v>1657</v>
      </c>
      <c r="D407" s="89" t="s">
        <v>18</v>
      </c>
      <c r="E407" s="89" t="s">
        <v>19</v>
      </c>
      <c r="F407" s="90" t="s">
        <v>814</v>
      </c>
      <c r="G407" s="91" t="s">
        <v>12</v>
      </c>
      <c r="H407" s="89" t="s">
        <v>22</v>
      </c>
      <c r="I407" s="89" t="s">
        <v>22</v>
      </c>
      <c r="J407" s="89">
        <v>9800</v>
      </c>
      <c r="K407" s="89">
        <v>1</v>
      </c>
      <c r="L407" s="89" t="s">
        <v>1280</v>
      </c>
      <c r="M407" s="89" t="s">
        <v>21</v>
      </c>
      <c r="N407" s="89" t="s">
        <v>1408</v>
      </c>
      <c r="O407" s="89" t="s">
        <v>22</v>
      </c>
      <c r="P407" s="89" t="s">
        <v>23</v>
      </c>
      <c r="Q407" s="89" t="s">
        <v>23</v>
      </c>
      <c r="R407" s="89" t="s">
        <v>21</v>
      </c>
      <c r="S407" s="89">
        <v>356177</v>
      </c>
      <c r="T407" s="89" t="s">
        <v>2209</v>
      </c>
      <c r="U407" s="89" t="s">
        <v>1239</v>
      </c>
      <c r="V407" s="89" t="s">
        <v>736</v>
      </c>
      <c r="W407" s="89" t="s">
        <v>21</v>
      </c>
      <c r="X407" s="89" t="s">
        <v>22</v>
      </c>
      <c r="Y407" s="89" t="s">
        <v>2224</v>
      </c>
      <c r="Z407" s="89" t="s">
        <v>1673</v>
      </c>
      <c r="AA407" s="89" t="s">
        <v>2646</v>
      </c>
      <c r="AB407" s="89" t="s">
        <v>5919</v>
      </c>
      <c r="AC407" t="s">
        <v>794</v>
      </c>
      <c r="AD407" s="89">
        <v>0</v>
      </c>
      <c r="AE407" s="132">
        <f>Kalkulator!$F$3</f>
        <v>45383</v>
      </c>
      <c r="AF407" s="133">
        <f>Kalkulator!$H$3</f>
        <v>45412</v>
      </c>
    </row>
    <row r="408" spans="1:32" s="89" customFormat="1">
      <c r="A408" s="89" t="s">
        <v>815</v>
      </c>
      <c r="B408" s="89" t="s">
        <v>4</v>
      </c>
      <c r="C408" s="89" t="s">
        <v>1657</v>
      </c>
      <c r="D408" s="89" t="s">
        <v>18</v>
      </c>
      <c r="E408" s="89" t="s">
        <v>19</v>
      </c>
      <c r="F408" s="90" t="s">
        <v>167</v>
      </c>
      <c r="G408" s="91" t="s">
        <v>12</v>
      </c>
      <c r="H408" s="89" t="s">
        <v>22</v>
      </c>
      <c r="I408" s="89" t="s">
        <v>816</v>
      </c>
      <c r="J408" s="89">
        <v>13700</v>
      </c>
      <c r="K408" s="89">
        <v>1</v>
      </c>
      <c r="L408" s="89" t="s">
        <v>1280</v>
      </c>
      <c r="M408" s="89" t="s">
        <v>21</v>
      </c>
      <c r="N408" s="89" t="s">
        <v>1304</v>
      </c>
      <c r="O408" s="89" t="s">
        <v>22</v>
      </c>
      <c r="P408" s="89" t="s">
        <v>23</v>
      </c>
      <c r="Q408" s="89" t="s">
        <v>23</v>
      </c>
      <c r="R408" s="89" t="s">
        <v>21</v>
      </c>
      <c r="S408" s="89">
        <v>356177</v>
      </c>
      <c r="T408" s="89" t="s">
        <v>2211</v>
      </c>
      <c r="U408" s="89" t="s">
        <v>1239</v>
      </c>
      <c r="V408" s="89" t="s">
        <v>736</v>
      </c>
      <c r="W408" s="89" t="s">
        <v>21</v>
      </c>
      <c r="X408" s="89" t="s">
        <v>22</v>
      </c>
      <c r="Y408" s="89" t="s">
        <v>2225</v>
      </c>
      <c r="Z408" s="89" t="s">
        <v>1674</v>
      </c>
      <c r="AA408" s="89" t="s">
        <v>2648</v>
      </c>
      <c r="AB408" s="89" t="s">
        <v>5920</v>
      </c>
      <c r="AC408" t="s">
        <v>794</v>
      </c>
      <c r="AD408" s="89">
        <v>0</v>
      </c>
      <c r="AE408" s="132">
        <f>Kalkulator!$F$3</f>
        <v>45383</v>
      </c>
      <c r="AF408" s="133">
        <f>Kalkulator!$H$3</f>
        <v>45412</v>
      </c>
    </row>
    <row r="409" spans="1:32" s="89" customFormat="1">
      <c r="A409" s="89" t="s">
        <v>817</v>
      </c>
      <c r="B409" s="89" t="s">
        <v>4</v>
      </c>
      <c r="C409" s="89" t="s">
        <v>1657</v>
      </c>
      <c r="D409" s="89" t="s">
        <v>18</v>
      </c>
      <c r="E409" s="89" t="s">
        <v>19</v>
      </c>
      <c r="F409" s="90" t="s">
        <v>99</v>
      </c>
      <c r="G409" s="91" t="s">
        <v>12</v>
      </c>
      <c r="H409" s="89" t="s">
        <v>22</v>
      </c>
      <c r="I409" s="89" t="s">
        <v>22</v>
      </c>
      <c r="J409" s="89">
        <v>10500</v>
      </c>
      <c r="K409" s="89">
        <v>1</v>
      </c>
      <c r="L409" s="89" t="s">
        <v>1459</v>
      </c>
      <c r="M409" s="89" t="s">
        <v>21</v>
      </c>
      <c r="N409" s="89" t="s">
        <v>1294</v>
      </c>
      <c r="O409" s="89" t="s">
        <v>22</v>
      </c>
      <c r="P409" s="89" t="s">
        <v>23</v>
      </c>
      <c r="Q409" s="89" t="s">
        <v>23</v>
      </c>
      <c r="R409" s="89" t="s">
        <v>21</v>
      </c>
      <c r="S409" s="89">
        <v>356177</v>
      </c>
      <c r="T409" s="89" t="s">
        <v>2226</v>
      </c>
      <c r="U409" s="89" t="s">
        <v>1239</v>
      </c>
      <c r="V409" s="89" t="s">
        <v>736</v>
      </c>
      <c r="W409" s="89" t="s">
        <v>21</v>
      </c>
      <c r="X409" s="89" t="s">
        <v>22</v>
      </c>
      <c r="Y409" s="89" t="s">
        <v>2227</v>
      </c>
      <c r="Z409" s="89" t="s">
        <v>1675</v>
      </c>
      <c r="AA409" s="89" t="s">
        <v>2650</v>
      </c>
      <c r="AB409" s="89" t="s">
        <v>5921</v>
      </c>
      <c r="AC409" t="s">
        <v>794</v>
      </c>
      <c r="AD409" s="89">
        <v>0</v>
      </c>
      <c r="AE409" s="132">
        <f>Kalkulator!$F$3</f>
        <v>45383</v>
      </c>
      <c r="AF409" s="133">
        <f>Kalkulator!$H$3</f>
        <v>45412</v>
      </c>
    </row>
    <row r="410" spans="1:32" s="89" customFormat="1">
      <c r="A410" s="89" t="s">
        <v>818</v>
      </c>
      <c r="B410" s="89" t="s">
        <v>4</v>
      </c>
      <c r="C410" s="89" t="s">
        <v>1657</v>
      </c>
      <c r="D410" s="89" t="s">
        <v>18</v>
      </c>
      <c r="E410" s="89" t="s">
        <v>19</v>
      </c>
      <c r="F410" s="90" t="s">
        <v>99</v>
      </c>
      <c r="G410" s="91" t="s">
        <v>12</v>
      </c>
      <c r="H410" s="89" t="s">
        <v>22</v>
      </c>
      <c r="I410" s="89" t="s">
        <v>22</v>
      </c>
      <c r="J410" s="89">
        <v>12500</v>
      </c>
      <c r="K410" s="89">
        <v>1</v>
      </c>
      <c r="L410" s="89" t="s">
        <v>1459</v>
      </c>
      <c r="M410" s="89" t="s">
        <v>21</v>
      </c>
      <c r="N410" s="89" t="s">
        <v>1294</v>
      </c>
      <c r="O410" s="89" t="s">
        <v>22</v>
      </c>
      <c r="P410" s="89" t="s">
        <v>23</v>
      </c>
      <c r="Q410" s="89" t="s">
        <v>23</v>
      </c>
      <c r="R410" s="89" t="s">
        <v>21</v>
      </c>
      <c r="S410" s="89">
        <v>356177</v>
      </c>
      <c r="T410" s="89" t="s">
        <v>2228</v>
      </c>
      <c r="U410" s="89" t="s">
        <v>1239</v>
      </c>
      <c r="V410" s="89" t="s">
        <v>736</v>
      </c>
      <c r="W410" s="89" t="s">
        <v>21</v>
      </c>
      <c r="X410" s="89" t="s">
        <v>22</v>
      </c>
      <c r="Y410" s="89" t="s">
        <v>2229</v>
      </c>
      <c r="Z410" s="89" t="s">
        <v>1676</v>
      </c>
      <c r="AA410" s="89" t="s">
        <v>2652</v>
      </c>
      <c r="AB410" s="89" t="s">
        <v>5922</v>
      </c>
      <c r="AC410" t="s">
        <v>794</v>
      </c>
      <c r="AD410" s="89">
        <v>0</v>
      </c>
      <c r="AE410" s="132">
        <f>Kalkulator!$F$3</f>
        <v>45383</v>
      </c>
      <c r="AF410" s="133">
        <f>Kalkulator!$H$3</f>
        <v>45412</v>
      </c>
    </row>
    <row r="411" spans="1:32" s="89" customFormat="1">
      <c r="A411" s="89" t="s">
        <v>819</v>
      </c>
      <c r="B411" s="89" t="s">
        <v>4</v>
      </c>
      <c r="C411" s="89" t="s">
        <v>1657</v>
      </c>
      <c r="D411" s="89" t="s">
        <v>58</v>
      </c>
      <c r="E411" s="89" t="s">
        <v>196</v>
      </c>
      <c r="F411" s="90" t="s">
        <v>820</v>
      </c>
      <c r="G411" s="91" t="s">
        <v>12</v>
      </c>
      <c r="H411" s="89" t="s">
        <v>22</v>
      </c>
      <c r="I411" s="89" t="s">
        <v>22</v>
      </c>
      <c r="J411" s="89">
        <v>18900</v>
      </c>
      <c r="K411" s="89">
        <v>1</v>
      </c>
      <c r="L411" s="89" t="s">
        <v>1459</v>
      </c>
      <c r="M411" s="89" t="s">
        <v>21</v>
      </c>
      <c r="N411" s="89" t="s">
        <v>1409</v>
      </c>
      <c r="O411" s="89" t="s">
        <v>23</v>
      </c>
      <c r="P411" s="89" t="s">
        <v>23</v>
      </c>
      <c r="Q411" s="89" t="s">
        <v>23</v>
      </c>
      <c r="R411" s="89" t="s">
        <v>62</v>
      </c>
      <c r="S411" s="89">
        <v>181617</v>
      </c>
      <c r="T411" s="89" t="s">
        <v>2230</v>
      </c>
      <c r="U411" s="89" t="s">
        <v>1239</v>
      </c>
      <c r="V411" s="89" t="s">
        <v>736</v>
      </c>
      <c r="W411" s="89" t="s">
        <v>21</v>
      </c>
      <c r="X411" s="89" t="s">
        <v>22</v>
      </c>
      <c r="Y411" s="89" t="s">
        <v>2231</v>
      </c>
      <c r="Z411" s="89" t="s">
        <v>1677</v>
      </c>
      <c r="AA411" s="89" t="s">
        <v>2654</v>
      </c>
      <c r="AB411" s="89" t="s">
        <v>5923</v>
      </c>
      <c r="AC411" t="s">
        <v>794</v>
      </c>
      <c r="AD411" s="89">
        <v>0</v>
      </c>
      <c r="AE411" s="132">
        <f>Kalkulator!$F$3</f>
        <v>45383</v>
      </c>
      <c r="AF411" s="133">
        <f>Kalkulator!$H$3</f>
        <v>45412</v>
      </c>
    </row>
    <row r="412" spans="1:32" s="89" customFormat="1">
      <c r="A412" s="89" t="s">
        <v>1678</v>
      </c>
      <c r="B412" s="89" t="s">
        <v>4</v>
      </c>
      <c r="C412" s="89" t="s">
        <v>1657</v>
      </c>
      <c r="D412" s="89" t="s">
        <v>58</v>
      </c>
      <c r="E412" s="89" t="s">
        <v>196</v>
      </c>
      <c r="F412" s="90" t="s">
        <v>1679</v>
      </c>
      <c r="G412" s="91" t="s">
        <v>12</v>
      </c>
      <c r="H412" s="89" t="s">
        <v>22</v>
      </c>
      <c r="I412" s="89" t="s">
        <v>1680</v>
      </c>
      <c r="J412" s="89">
        <v>18900</v>
      </c>
      <c r="K412" s="89">
        <v>1</v>
      </c>
      <c r="L412" s="89" t="s">
        <v>1280</v>
      </c>
      <c r="M412" s="89" t="s">
        <v>21</v>
      </c>
      <c r="N412" s="89" t="s">
        <v>1343</v>
      </c>
      <c r="O412" s="89" t="s">
        <v>22</v>
      </c>
      <c r="P412" s="89" t="s">
        <v>22</v>
      </c>
      <c r="Q412" s="89" t="s">
        <v>22</v>
      </c>
      <c r="R412" s="89" t="s">
        <v>21</v>
      </c>
      <c r="S412" s="89">
        <v>181617</v>
      </c>
      <c r="T412" s="89" t="s">
        <v>2211</v>
      </c>
      <c r="U412" s="89" t="s">
        <v>1239</v>
      </c>
      <c r="V412" s="89" t="s">
        <v>736</v>
      </c>
      <c r="W412" s="89" t="s">
        <v>21</v>
      </c>
      <c r="X412" s="89" t="s">
        <v>22</v>
      </c>
      <c r="Y412" s="89" t="s">
        <v>2232</v>
      </c>
      <c r="Z412" s="89" t="s">
        <v>1681</v>
      </c>
      <c r="AA412" s="89" t="s">
        <v>2656</v>
      </c>
      <c r="AB412" s="89" t="s">
        <v>5924</v>
      </c>
      <c r="AC412" t="s">
        <v>794</v>
      </c>
      <c r="AD412" s="89">
        <v>0</v>
      </c>
      <c r="AE412" s="132">
        <f>Kalkulator!$F$3</f>
        <v>45383</v>
      </c>
      <c r="AF412" s="133">
        <f>Kalkulator!$H$3</f>
        <v>45412</v>
      </c>
    </row>
    <row r="413" spans="1:32" s="89" customFormat="1">
      <c r="A413" s="89" t="s">
        <v>821</v>
      </c>
      <c r="B413" s="89" t="s">
        <v>4</v>
      </c>
      <c r="C413" s="89" t="s">
        <v>1657</v>
      </c>
      <c r="D413" s="89" t="s">
        <v>58</v>
      </c>
      <c r="E413" s="89" t="s">
        <v>196</v>
      </c>
      <c r="F413" s="90" t="s">
        <v>822</v>
      </c>
      <c r="G413" s="91" t="s">
        <v>12</v>
      </c>
      <c r="H413" s="89" t="s">
        <v>22</v>
      </c>
      <c r="I413" s="89" t="s">
        <v>174</v>
      </c>
      <c r="J413" s="89">
        <v>19600</v>
      </c>
      <c r="K413" s="89">
        <v>1</v>
      </c>
      <c r="L413" s="89" t="s">
        <v>1280</v>
      </c>
      <c r="M413" s="89" t="s">
        <v>21</v>
      </c>
      <c r="N413" s="89" t="s">
        <v>1410</v>
      </c>
      <c r="O413" s="89" t="s">
        <v>23</v>
      </c>
      <c r="P413" s="89" t="s">
        <v>23</v>
      </c>
      <c r="Q413" s="89" t="s">
        <v>23</v>
      </c>
      <c r="R413" s="89" t="s">
        <v>62</v>
      </c>
      <c r="S413" s="89">
        <v>181617</v>
      </c>
      <c r="T413" s="89" t="s">
        <v>2211</v>
      </c>
      <c r="U413" s="89" t="s">
        <v>1239</v>
      </c>
      <c r="V413" s="89" t="s">
        <v>736</v>
      </c>
      <c r="W413" s="89" t="s">
        <v>21</v>
      </c>
      <c r="X413" s="89" t="s">
        <v>22</v>
      </c>
      <c r="Y413" s="89" t="s">
        <v>2233</v>
      </c>
      <c r="Z413" s="89" t="s">
        <v>1682</v>
      </c>
      <c r="AA413" s="89" t="s">
        <v>2658</v>
      </c>
      <c r="AB413" s="89" t="s">
        <v>5925</v>
      </c>
      <c r="AC413" t="s">
        <v>794</v>
      </c>
      <c r="AD413" s="89">
        <v>0</v>
      </c>
      <c r="AE413" s="132">
        <f>Kalkulator!$F$3</f>
        <v>45383</v>
      </c>
      <c r="AF413" s="133">
        <f>Kalkulator!$H$3</f>
        <v>45412</v>
      </c>
    </row>
    <row r="414" spans="1:32" s="89" customFormat="1">
      <c r="A414" s="89" t="s">
        <v>823</v>
      </c>
      <c r="B414" s="89" t="s">
        <v>4</v>
      </c>
      <c r="C414" s="89" t="s">
        <v>1657</v>
      </c>
      <c r="D414" s="89" t="s">
        <v>58</v>
      </c>
      <c r="E414" s="89" t="s">
        <v>824</v>
      </c>
      <c r="F414" s="90" t="s">
        <v>825</v>
      </c>
      <c r="G414" s="91" t="s">
        <v>12</v>
      </c>
      <c r="H414" s="89" t="s">
        <v>22</v>
      </c>
      <c r="I414" s="89" t="s">
        <v>22</v>
      </c>
      <c r="J414" s="89">
        <v>9410</v>
      </c>
      <c r="K414" s="89">
        <v>1</v>
      </c>
      <c r="L414" s="89" t="s">
        <v>1459</v>
      </c>
      <c r="M414" s="89" t="s">
        <v>21</v>
      </c>
      <c r="N414" s="89" t="s">
        <v>824</v>
      </c>
      <c r="O414" s="89" t="s">
        <v>23</v>
      </c>
      <c r="P414" s="89" t="s">
        <v>23</v>
      </c>
      <c r="Q414" s="89" t="s">
        <v>23</v>
      </c>
      <c r="R414" s="89" t="s">
        <v>62</v>
      </c>
      <c r="S414" s="89">
        <v>181617</v>
      </c>
      <c r="T414" s="89" t="s">
        <v>2234</v>
      </c>
      <c r="U414" s="89" t="s">
        <v>689</v>
      </c>
      <c r="V414" s="89" t="s">
        <v>736</v>
      </c>
      <c r="W414" s="89" t="s">
        <v>21</v>
      </c>
      <c r="X414" s="89" t="s">
        <v>22</v>
      </c>
      <c r="Y414" s="89" t="s">
        <v>2235</v>
      </c>
      <c r="Z414" s="89" t="s">
        <v>1683</v>
      </c>
      <c r="AA414" s="89" t="s">
        <v>2660</v>
      </c>
      <c r="AB414" s="89" t="s">
        <v>5926</v>
      </c>
      <c r="AC414" t="s">
        <v>794</v>
      </c>
      <c r="AD414" s="89">
        <v>0</v>
      </c>
      <c r="AE414" s="132">
        <f>Kalkulator!$F$3</f>
        <v>45383</v>
      </c>
      <c r="AF414" s="133">
        <f>Kalkulator!$H$3</f>
        <v>45412</v>
      </c>
    </row>
    <row r="415" spans="1:32" s="89" customFormat="1">
      <c r="A415" s="89" t="s">
        <v>826</v>
      </c>
      <c r="B415" s="89" t="s">
        <v>4</v>
      </c>
      <c r="C415" s="89" t="s">
        <v>1657</v>
      </c>
      <c r="D415" s="89" t="s">
        <v>117</v>
      </c>
      <c r="E415" s="89" t="s">
        <v>827</v>
      </c>
      <c r="F415" s="90" t="s">
        <v>828</v>
      </c>
      <c r="G415" s="91" t="s">
        <v>12</v>
      </c>
      <c r="H415" s="89" t="s">
        <v>22</v>
      </c>
      <c r="I415" s="89" t="s">
        <v>22</v>
      </c>
      <c r="J415" s="89">
        <v>9500</v>
      </c>
      <c r="K415" s="89">
        <v>1</v>
      </c>
      <c r="L415" s="89" t="s">
        <v>1280</v>
      </c>
      <c r="M415" s="89" t="s">
        <v>21</v>
      </c>
      <c r="N415" s="89" t="s">
        <v>1281</v>
      </c>
      <c r="O415" s="89" t="s">
        <v>22</v>
      </c>
      <c r="P415" s="89" t="s">
        <v>22</v>
      </c>
      <c r="Q415" s="89" t="s">
        <v>22</v>
      </c>
      <c r="R415" s="89" t="s">
        <v>21</v>
      </c>
      <c r="S415" s="89">
        <v>63949</v>
      </c>
      <c r="T415" s="89" t="s">
        <v>2209</v>
      </c>
      <c r="U415" s="89" t="s">
        <v>1239</v>
      </c>
      <c r="V415" s="89" t="s">
        <v>736</v>
      </c>
      <c r="W415" s="89" t="s">
        <v>21</v>
      </c>
      <c r="X415" s="89" t="s">
        <v>22</v>
      </c>
      <c r="Y415" s="89" t="s">
        <v>2236</v>
      </c>
      <c r="Z415" s="89" t="s">
        <v>1684</v>
      </c>
      <c r="AA415" s="89" t="s">
        <v>2662</v>
      </c>
      <c r="AB415" s="89" t="s">
        <v>5927</v>
      </c>
      <c r="AC415" t="s">
        <v>794</v>
      </c>
      <c r="AD415" s="89">
        <v>0</v>
      </c>
      <c r="AE415" s="132">
        <f>Kalkulator!$F$3</f>
        <v>45383</v>
      </c>
      <c r="AF415" s="133">
        <f>Kalkulator!$H$3</f>
        <v>45412</v>
      </c>
    </row>
    <row r="416" spans="1:32" s="89" customFormat="1">
      <c r="A416" s="89" t="s">
        <v>829</v>
      </c>
      <c r="B416" s="89" t="s">
        <v>4</v>
      </c>
      <c r="C416" s="89" t="s">
        <v>1657</v>
      </c>
      <c r="D416" s="89" t="s">
        <v>58</v>
      </c>
      <c r="E416" s="89" t="s">
        <v>242</v>
      </c>
      <c r="F416" s="90" t="s">
        <v>830</v>
      </c>
      <c r="G416" s="91" t="s">
        <v>12</v>
      </c>
      <c r="H416" s="89" t="s">
        <v>22</v>
      </c>
      <c r="I416" s="89" t="s">
        <v>22</v>
      </c>
      <c r="J416" s="89">
        <v>16500</v>
      </c>
      <c r="K416" s="89">
        <v>1</v>
      </c>
      <c r="L416" s="89" t="s">
        <v>1280</v>
      </c>
      <c r="M416" s="89" t="s">
        <v>21</v>
      </c>
      <c r="N416" s="89" t="s">
        <v>1394</v>
      </c>
      <c r="O416" s="89" t="s">
        <v>23</v>
      </c>
      <c r="P416" s="89" t="s">
        <v>23</v>
      </c>
      <c r="Q416" s="89" t="s">
        <v>23</v>
      </c>
      <c r="R416" s="89" t="s">
        <v>62</v>
      </c>
      <c r="S416" s="89">
        <v>112697</v>
      </c>
      <c r="T416" s="89" t="s">
        <v>2209</v>
      </c>
      <c r="U416" s="89" t="s">
        <v>1239</v>
      </c>
      <c r="V416" s="89" t="s">
        <v>736</v>
      </c>
      <c r="W416" s="89" t="s">
        <v>21</v>
      </c>
      <c r="X416" s="89" t="s">
        <v>22</v>
      </c>
      <c r="Y416" s="89" t="s">
        <v>2237</v>
      </c>
      <c r="Z416" s="89" t="s">
        <v>1685</v>
      </c>
      <c r="AA416" s="89" t="s">
        <v>2664</v>
      </c>
      <c r="AB416" s="89" t="s">
        <v>5928</v>
      </c>
      <c r="AC416" t="s">
        <v>794</v>
      </c>
      <c r="AD416" s="89">
        <v>0</v>
      </c>
      <c r="AE416" s="132">
        <f>Kalkulator!$F$3</f>
        <v>45383</v>
      </c>
      <c r="AF416" s="133">
        <f>Kalkulator!$H$3</f>
        <v>45412</v>
      </c>
    </row>
    <row r="417" spans="1:32" s="89" customFormat="1">
      <c r="A417" s="89" t="s">
        <v>1686</v>
      </c>
      <c r="B417" s="89" t="s">
        <v>4</v>
      </c>
      <c r="C417" s="89" t="s">
        <v>1657</v>
      </c>
      <c r="D417" s="89" t="s">
        <v>29</v>
      </c>
      <c r="E417" s="89" t="s">
        <v>832</v>
      </c>
      <c r="F417" s="90" t="s">
        <v>1687</v>
      </c>
      <c r="G417" s="91" t="s">
        <v>12</v>
      </c>
      <c r="H417" s="89" t="s">
        <v>22</v>
      </c>
      <c r="I417" s="89" t="s">
        <v>1688</v>
      </c>
      <c r="J417" s="89">
        <v>10800</v>
      </c>
      <c r="K417" s="89">
        <v>1</v>
      </c>
      <c r="L417" s="89" t="s">
        <v>1280</v>
      </c>
      <c r="M417" s="89" t="s">
        <v>21</v>
      </c>
      <c r="N417" s="89" t="s">
        <v>1689</v>
      </c>
      <c r="O417" s="89" t="s">
        <v>22</v>
      </c>
      <c r="P417" s="89" t="s">
        <v>22</v>
      </c>
      <c r="Q417" s="89" t="s">
        <v>22</v>
      </c>
      <c r="R417" s="89" t="s">
        <v>21</v>
      </c>
      <c r="S417" s="89">
        <v>44209</v>
      </c>
      <c r="T417" s="89" t="s">
        <v>2211</v>
      </c>
      <c r="U417" s="89" t="s">
        <v>1239</v>
      </c>
      <c r="V417" s="89" t="s">
        <v>736</v>
      </c>
      <c r="W417" s="89" t="s">
        <v>21</v>
      </c>
      <c r="X417" s="89" t="s">
        <v>22</v>
      </c>
      <c r="Y417" s="89" t="s">
        <v>2238</v>
      </c>
      <c r="Z417" s="89" t="s">
        <v>1690</v>
      </c>
      <c r="AA417" s="89" t="s">
        <v>2666</v>
      </c>
      <c r="AB417" s="89" t="s">
        <v>5929</v>
      </c>
      <c r="AC417" t="s">
        <v>794</v>
      </c>
      <c r="AD417" s="89">
        <v>0</v>
      </c>
      <c r="AE417" s="132">
        <f>Kalkulator!$F$3</f>
        <v>45383</v>
      </c>
      <c r="AF417" s="133">
        <f>Kalkulator!$H$3</f>
        <v>45412</v>
      </c>
    </row>
    <row r="418" spans="1:32" s="89" customFormat="1">
      <c r="A418" s="89" t="s">
        <v>831</v>
      </c>
      <c r="B418" s="89" t="s">
        <v>4</v>
      </c>
      <c r="C418" s="89" t="s">
        <v>1657</v>
      </c>
      <c r="D418" s="89" t="s">
        <v>29</v>
      </c>
      <c r="E418" s="89" t="s">
        <v>832</v>
      </c>
      <c r="F418" s="90" t="s">
        <v>833</v>
      </c>
      <c r="G418" s="91" t="s">
        <v>12</v>
      </c>
      <c r="H418" s="89" t="s">
        <v>22</v>
      </c>
      <c r="I418" s="89" t="s">
        <v>22</v>
      </c>
      <c r="J418" s="89">
        <v>10700</v>
      </c>
      <c r="K418" s="89">
        <v>1</v>
      </c>
      <c r="L418" s="89" t="s">
        <v>1459</v>
      </c>
      <c r="M418" s="89" t="s">
        <v>21</v>
      </c>
      <c r="N418" s="89" t="s">
        <v>1411</v>
      </c>
      <c r="O418" s="89" t="s">
        <v>22</v>
      </c>
      <c r="P418" s="89" t="s">
        <v>22</v>
      </c>
      <c r="Q418" s="89" t="s">
        <v>22</v>
      </c>
      <c r="R418" s="89" t="s">
        <v>21</v>
      </c>
      <c r="S418" s="89">
        <v>44209</v>
      </c>
      <c r="T418" s="89" t="s">
        <v>2230</v>
      </c>
      <c r="U418" s="89" t="s">
        <v>1239</v>
      </c>
      <c r="V418" s="89" t="s">
        <v>736</v>
      </c>
      <c r="W418" s="89" t="s">
        <v>21</v>
      </c>
      <c r="X418" s="89" t="s">
        <v>22</v>
      </c>
      <c r="Y418" s="89" t="s">
        <v>2239</v>
      </c>
      <c r="Z418" s="89" t="s">
        <v>1691</v>
      </c>
      <c r="AA418" s="89" t="s">
        <v>2668</v>
      </c>
      <c r="AB418" s="89" t="s">
        <v>5930</v>
      </c>
      <c r="AC418" t="s">
        <v>794</v>
      </c>
      <c r="AD418" s="89">
        <v>0</v>
      </c>
      <c r="AE418" s="132">
        <f>Kalkulator!$F$3</f>
        <v>45383</v>
      </c>
      <c r="AF418" s="133">
        <f>Kalkulator!$H$3</f>
        <v>45412</v>
      </c>
    </row>
    <row r="419" spans="1:32" s="89" customFormat="1">
      <c r="A419" s="89" t="s">
        <v>834</v>
      </c>
      <c r="B419" s="89" t="s">
        <v>4</v>
      </c>
      <c r="C419" s="89" t="s">
        <v>1657</v>
      </c>
      <c r="D419" s="89" t="s">
        <v>58</v>
      </c>
      <c r="E419" s="89" t="s">
        <v>107</v>
      </c>
      <c r="F419" s="90" t="s">
        <v>835</v>
      </c>
      <c r="G419" s="91" t="s">
        <v>12</v>
      </c>
      <c r="H419" s="89" t="s">
        <v>22</v>
      </c>
      <c r="I419" s="89" t="s">
        <v>22</v>
      </c>
      <c r="J419" s="89">
        <v>8850</v>
      </c>
      <c r="K419" s="89">
        <v>1</v>
      </c>
      <c r="L419" s="89" t="s">
        <v>1459</v>
      </c>
      <c r="M419" s="89" t="s">
        <v>21</v>
      </c>
      <c r="N419" s="89" t="s">
        <v>1297</v>
      </c>
      <c r="O419" s="89" t="s">
        <v>22</v>
      </c>
      <c r="P419" s="89" t="s">
        <v>22</v>
      </c>
      <c r="Q419" s="89" t="s">
        <v>23</v>
      </c>
      <c r="R419" s="89" t="s">
        <v>21</v>
      </c>
      <c r="S419" s="89">
        <v>234472</v>
      </c>
      <c r="T419" s="89" t="s">
        <v>2234</v>
      </c>
      <c r="U419" s="89" t="s">
        <v>689</v>
      </c>
      <c r="V419" s="89" t="s">
        <v>736</v>
      </c>
      <c r="W419" s="89" t="s">
        <v>21</v>
      </c>
      <c r="X419" s="89" t="s">
        <v>22</v>
      </c>
      <c r="Y419" s="89" t="s">
        <v>2240</v>
      </c>
      <c r="Z419" s="89" t="s">
        <v>1692</v>
      </c>
      <c r="AA419" s="89" t="s">
        <v>2670</v>
      </c>
      <c r="AB419" s="89" t="s">
        <v>5931</v>
      </c>
      <c r="AC419" t="s">
        <v>794</v>
      </c>
      <c r="AD419" s="89">
        <v>0</v>
      </c>
      <c r="AE419" s="132">
        <f>Kalkulator!$F$3</f>
        <v>45383</v>
      </c>
      <c r="AF419" s="133">
        <f>Kalkulator!$H$3</f>
        <v>45412</v>
      </c>
    </row>
    <row r="420" spans="1:32" s="89" customFormat="1">
      <c r="A420" s="89" t="s">
        <v>836</v>
      </c>
      <c r="B420" s="89" t="s">
        <v>4</v>
      </c>
      <c r="C420" s="89" t="s">
        <v>1657</v>
      </c>
      <c r="D420" s="89" t="s">
        <v>58</v>
      </c>
      <c r="E420" s="89" t="s">
        <v>107</v>
      </c>
      <c r="F420" s="90" t="s">
        <v>837</v>
      </c>
      <c r="G420" s="91" t="s">
        <v>12</v>
      </c>
      <c r="H420" s="89" t="s">
        <v>22</v>
      </c>
      <c r="I420" s="89" t="s">
        <v>22</v>
      </c>
      <c r="J420" s="89">
        <v>13500</v>
      </c>
      <c r="K420" s="89">
        <v>1</v>
      </c>
      <c r="L420" s="89" t="s">
        <v>1459</v>
      </c>
      <c r="M420" s="89" t="s">
        <v>21</v>
      </c>
      <c r="N420" s="89" t="s">
        <v>1281</v>
      </c>
      <c r="O420" s="89" t="s">
        <v>22</v>
      </c>
      <c r="P420" s="89" t="s">
        <v>22</v>
      </c>
      <c r="Q420" s="89" t="s">
        <v>23</v>
      </c>
      <c r="R420" s="89" t="s">
        <v>21</v>
      </c>
      <c r="S420" s="89">
        <v>234472</v>
      </c>
      <c r="T420" s="89" t="s">
        <v>2226</v>
      </c>
      <c r="U420" s="89" t="s">
        <v>1239</v>
      </c>
      <c r="V420" s="89" t="s">
        <v>736</v>
      </c>
      <c r="W420" s="89" t="s">
        <v>21</v>
      </c>
      <c r="X420" s="89" t="s">
        <v>22</v>
      </c>
      <c r="Y420" s="89" t="s">
        <v>2241</v>
      </c>
      <c r="Z420" s="89" t="s">
        <v>1693</v>
      </c>
      <c r="AA420" s="89" t="s">
        <v>2672</v>
      </c>
      <c r="AB420" s="89" t="s">
        <v>5932</v>
      </c>
      <c r="AC420" t="s">
        <v>794</v>
      </c>
      <c r="AD420" s="89">
        <v>0</v>
      </c>
      <c r="AE420" s="132">
        <f>Kalkulator!$F$3</f>
        <v>45383</v>
      </c>
      <c r="AF420" s="133">
        <f>Kalkulator!$H$3</f>
        <v>45412</v>
      </c>
    </row>
    <row r="421" spans="1:32" s="89" customFormat="1">
      <c r="A421" s="89" t="s">
        <v>1694</v>
      </c>
      <c r="B421" s="89" t="s">
        <v>4</v>
      </c>
      <c r="C421" s="89" t="s">
        <v>1657</v>
      </c>
      <c r="D421" s="89" t="s">
        <v>58</v>
      </c>
      <c r="E421" s="89" t="s">
        <v>107</v>
      </c>
      <c r="F421" s="90" t="s">
        <v>1695</v>
      </c>
      <c r="G421" s="91" t="s">
        <v>12</v>
      </c>
      <c r="H421" s="89" t="s">
        <v>22</v>
      </c>
      <c r="I421" s="89" t="s">
        <v>1696</v>
      </c>
      <c r="J421" s="89">
        <v>12900</v>
      </c>
      <c r="K421" s="89">
        <v>1</v>
      </c>
      <c r="L421" s="89" t="s">
        <v>1280</v>
      </c>
      <c r="M421" s="89" t="s">
        <v>21</v>
      </c>
      <c r="N421" s="89" t="s">
        <v>1697</v>
      </c>
      <c r="O421" s="89" t="s">
        <v>22</v>
      </c>
      <c r="P421" s="89" t="s">
        <v>22</v>
      </c>
      <c r="Q421" s="89" t="s">
        <v>22</v>
      </c>
      <c r="R421" s="89" t="s">
        <v>21</v>
      </c>
      <c r="S421" s="89">
        <v>234472</v>
      </c>
      <c r="T421" s="89" t="s">
        <v>2211</v>
      </c>
      <c r="U421" s="89" t="s">
        <v>1239</v>
      </c>
      <c r="V421" s="89" t="s">
        <v>736</v>
      </c>
      <c r="W421" s="89" t="s">
        <v>21</v>
      </c>
      <c r="X421" s="89" t="s">
        <v>22</v>
      </c>
      <c r="Y421" s="89" t="s">
        <v>2242</v>
      </c>
      <c r="Z421" s="89" t="s">
        <v>1698</v>
      </c>
      <c r="AA421" s="89" t="s">
        <v>2674</v>
      </c>
      <c r="AB421" s="89" t="s">
        <v>5933</v>
      </c>
      <c r="AC421" t="s">
        <v>794</v>
      </c>
      <c r="AD421" s="89">
        <v>0</v>
      </c>
      <c r="AE421" s="132">
        <f>Kalkulator!$F$3</f>
        <v>45383</v>
      </c>
      <c r="AF421" s="133">
        <f>Kalkulator!$H$3</f>
        <v>45412</v>
      </c>
    </row>
    <row r="422" spans="1:32" s="89" customFormat="1">
      <c r="A422" s="89" t="s">
        <v>838</v>
      </c>
      <c r="B422" s="89" t="s">
        <v>4</v>
      </c>
      <c r="C422" s="89" t="s">
        <v>1657</v>
      </c>
      <c r="D422" s="89" t="s">
        <v>58</v>
      </c>
      <c r="E422" s="89" t="s">
        <v>107</v>
      </c>
      <c r="F422" s="90" t="s">
        <v>839</v>
      </c>
      <c r="G422" s="91" t="s">
        <v>12</v>
      </c>
      <c r="H422" s="89" t="s">
        <v>22</v>
      </c>
      <c r="I422" s="89" t="s">
        <v>22</v>
      </c>
      <c r="J422" s="89">
        <v>14600</v>
      </c>
      <c r="K422" s="89">
        <v>1</v>
      </c>
      <c r="L422" s="89" t="s">
        <v>1459</v>
      </c>
      <c r="M422" s="89" t="s">
        <v>21</v>
      </c>
      <c r="N422" s="89" t="s">
        <v>1281</v>
      </c>
      <c r="O422" s="89" t="s">
        <v>22</v>
      </c>
      <c r="P422" s="89" t="s">
        <v>22</v>
      </c>
      <c r="Q422" s="89" t="s">
        <v>23</v>
      </c>
      <c r="R422" s="89" t="s">
        <v>21</v>
      </c>
      <c r="S422" s="89">
        <v>234472</v>
      </c>
      <c r="T422" s="89" t="s">
        <v>2209</v>
      </c>
      <c r="U422" s="89" t="s">
        <v>1239</v>
      </c>
      <c r="V422" s="89" t="s">
        <v>736</v>
      </c>
      <c r="W422" s="89" t="s">
        <v>21</v>
      </c>
      <c r="X422" s="89" t="s">
        <v>22</v>
      </c>
      <c r="Y422" s="89" t="s">
        <v>2243</v>
      </c>
      <c r="Z422" s="89" t="s">
        <v>1699</v>
      </c>
      <c r="AA422" s="89" t="s">
        <v>2676</v>
      </c>
      <c r="AB422" s="89" t="s">
        <v>5934</v>
      </c>
      <c r="AC422" t="s">
        <v>794</v>
      </c>
      <c r="AD422" s="89">
        <v>0</v>
      </c>
      <c r="AE422" s="132">
        <f>Kalkulator!$F$3</f>
        <v>45383</v>
      </c>
      <c r="AF422" s="133">
        <f>Kalkulator!$H$3</f>
        <v>45412</v>
      </c>
    </row>
    <row r="423" spans="1:32" s="89" customFormat="1">
      <c r="A423" s="89" t="s">
        <v>840</v>
      </c>
      <c r="B423" s="89" t="s">
        <v>4</v>
      </c>
      <c r="C423" s="89" t="s">
        <v>1657</v>
      </c>
      <c r="D423" s="89" t="s">
        <v>58</v>
      </c>
      <c r="E423" s="89" t="s">
        <v>107</v>
      </c>
      <c r="F423" s="90" t="s">
        <v>841</v>
      </c>
      <c r="G423" s="91" t="s">
        <v>12</v>
      </c>
      <c r="H423" s="89" t="s">
        <v>22</v>
      </c>
      <c r="I423" s="89" t="s">
        <v>22</v>
      </c>
      <c r="J423" s="89">
        <v>12800</v>
      </c>
      <c r="K423" s="89">
        <v>1</v>
      </c>
      <c r="L423" s="89" t="s">
        <v>1280</v>
      </c>
      <c r="M423" s="89" t="s">
        <v>21</v>
      </c>
      <c r="N423" s="89" t="s">
        <v>1412</v>
      </c>
      <c r="O423" s="89" t="s">
        <v>22</v>
      </c>
      <c r="P423" s="89" t="s">
        <v>22</v>
      </c>
      <c r="Q423" s="89" t="s">
        <v>23</v>
      </c>
      <c r="R423" s="89" t="s">
        <v>21</v>
      </c>
      <c r="S423" s="89">
        <v>234472</v>
      </c>
      <c r="T423" s="89" t="s">
        <v>2209</v>
      </c>
      <c r="U423" s="89" t="s">
        <v>1239</v>
      </c>
      <c r="V423" s="89" t="s">
        <v>736</v>
      </c>
      <c r="W423" s="89" t="s">
        <v>21</v>
      </c>
      <c r="X423" s="89" t="s">
        <v>22</v>
      </c>
      <c r="Y423" s="89" t="s">
        <v>2244</v>
      </c>
      <c r="Z423" s="89" t="s">
        <v>1700</v>
      </c>
      <c r="AA423" s="89" t="s">
        <v>2678</v>
      </c>
      <c r="AB423" s="89" t="s">
        <v>5935</v>
      </c>
      <c r="AC423" t="s">
        <v>794</v>
      </c>
      <c r="AD423" s="89">
        <v>0</v>
      </c>
      <c r="AE423" s="132">
        <f>Kalkulator!$F$3</f>
        <v>45383</v>
      </c>
      <c r="AF423" s="133">
        <f>Kalkulator!$H$3</f>
        <v>45412</v>
      </c>
    </row>
    <row r="424" spans="1:32" s="89" customFormat="1">
      <c r="A424" s="89" t="s">
        <v>842</v>
      </c>
      <c r="B424" s="89" t="s">
        <v>4</v>
      </c>
      <c r="C424" s="89" t="s">
        <v>1657</v>
      </c>
      <c r="D424" s="89" t="s">
        <v>49</v>
      </c>
      <c r="E424" s="89" t="s">
        <v>843</v>
      </c>
      <c r="F424" s="90" t="s">
        <v>844</v>
      </c>
      <c r="G424" s="91" t="s">
        <v>12</v>
      </c>
      <c r="H424" s="89" t="s">
        <v>22</v>
      </c>
      <c r="I424" s="89" t="s">
        <v>22</v>
      </c>
      <c r="J424" s="89">
        <v>890</v>
      </c>
      <c r="K424" s="89">
        <v>1</v>
      </c>
      <c r="L424" s="89" t="s">
        <v>1459</v>
      </c>
      <c r="M424" s="89" t="s">
        <v>21</v>
      </c>
      <c r="N424" s="89" t="s">
        <v>843</v>
      </c>
      <c r="O424" s="89" t="s">
        <v>22</v>
      </c>
      <c r="P424" s="89" t="s">
        <v>22</v>
      </c>
      <c r="Q424" s="89" t="s">
        <v>22</v>
      </c>
      <c r="R424" s="89" t="s">
        <v>21</v>
      </c>
      <c r="S424" s="89">
        <v>5152</v>
      </c>
      <c r="T424" s="89" t="s">
        <v>2234</v>
      </c>
      <c r="U424" s="89" t="s">
        <v>1239</v>
      </c>
      <c r="V424" s="89" t="s">
        <v>736</v>
      </c>
      <c r="W424" s="89" t="s">
        <v>21</v>
      </c>
      <c r="X424" s="89" t="s">
        <v>22</v>
      </c>
      <c r="Y424" s="89" t="s">
        <v>2245</v>
      </c>
      <c r="Z424" s="89" t="s">
        <v>1701</v>
      </c>
      <c r="AA424" s="89" t="s">
        <v>2680</v>
      </c>
      <c r="AB424" s="89" t="s">
        <v>5936</v>
      </c>
      <c r="AC424" t="s">
        <v>794</v>
      </c>
      <c r="AD424" s="89">
        <v>0</v>
      </c>
      <c r="AE424" s="132">
        <f>Kalkulator!$F$3</f>
        <v>45383</v>
      </c>
      <c r="AF424" s="133">
        <f>Kalkulator!$H$3</f>
        <v>45412</v>
      </c>
    </row>
    <row r="425" spans="1:32" s="89" customFormat="1">
      <c r="A425" s="89" t="s">
        <v>845</v>
      </c>
      <c r="B425" s="89" t="s">
        <v>4</v>
      </c>
      <c r="C425" s="89" t="s">
        <v>1657</v>
      </c>
      <c r="D425" s="89" t="s">
        <v>132</v>
      </c>
      <c r="E425" s="89" t="s">
        <v>846</v>
      </c>
      <c r="F425" s="90" t="s">
        <v>847</v>
      </c>
      <c r="G425" s="91" t="s">
        <v>12</v>
      </c>
      <c r="H425" s="89" t="s">
        <v>22</v>
      </c>
      <c r="I425" s="89" t="s">
        <v>22</v>
      </c>
      <c r="J425" s="89">
        <v>7240</v>
      </c>
      <c r="K425" s="89">
        <v>1</v>
      </c>
      <c r="L425" s="89" t="s">
        <v>1280</v>
      </c>
      <c r="M425" s="89" t="s">
        <v>21</v>
      </c>
      <c r="N425" s="89" t="s">
        <v>846</v>
      </c>
      <c r="O425" s="89" t="s">
        <v>22</v>
      </c>
      <c r="P425" s="89" t="s">
        <v>22</v>
      </c>
      <c r="Q425" s="89" t="s">
        <v>22</v>
      </c>
      <c r="R425" s="89" t="s">
        <v>21</v>
      </c>
      <c r="S425" s="89">
        <v>47234</v>
      </c>
      <c r="T425" s="89" t="s">
        <v>2209</v>
      </c>
      <c r="U425" s="89" t="s">
        <v>1239</v>
      </c>
      <c r="V425" s="89" t="s">
        <v>736</v>
      </c>
      <c r="W425" s="89" t="s">
        <v>21</v>
      </c>
      <c r="X425" s="89" t="s">
        <v>22</v>
      </c>
      <c r="Y425" s="89" t="s">
        <v>2246</v>
      </c>
      <c r="Z425" s="89" t="s">
        <v>1702</v>
      </c>
      <c r="AA425" s="89" t="s">
        <v>2682</v>
      </c>
      <c r="AB425" s="89" t="s">
        <v>5937</v>
      </c>
      <c r="AC425" t="s">
        <v>794</v>
      </c>
      <c r="AD425" s="89">
        <v>0</v>
      </c>
      <c r="AE425" s="132">
        <f>Kalkulator!$F$3</f>
        <v>45383</v>
      </c>
      <c r="AF425" s="133">
        <f>Kalkulator!$H$3</f>
        <v>45412</v>
      </c>
    </row>
    <row r="426" spans="1:32" s="89" customFormat="1">
      <c r="A426" s="89" t="s">
        <v>848</v>
      </c>
      <c r="B426" s="89" t="s">
        <v>4</v>
      </c>
      <c r="C426" s="89" t="s">
        <v>1657</v>
      </c>
      <c r="D426" s="89" t="s">
        <v>123</v>
      </c>
      <c r="E426" s="89" t="s">
        <v>849</v>
      </c>
      <c r="F426" s="90" t="s">
        <v>850</v>
      </c>
      <c r="G426" s="91" t="s">
        <v>12</v>
      </c>
      <c r="H426" s="89" t="s">
        <v>22</v>
      </c>
      <c r="I426" s="89" t="s">
        <v>22</v>
      </c>
      <c r="J426" s="89">
        <v>7100</v>
      </c>
      <c r="K426" s="89">
        <v>1</v>
      </c>
      <c r="L426" s="89" t="s">
        <v>1459</v>
      </c>
      <c r="M426" s="89" t="s">
        <v>21</v>
      </c>
      <c r="N426" s="89" t="s">
        <v>849</v>
      </c>
      <c r="O426" s="89" t="s">
        <v>22</v>
      </c>
      <c r="P426" s="89" t="s">
        <v>22</v>
      </c>
      <c r="Q426" s="89" t="s">
        <v>22</v>
      </c>
      <c r="R426" s="89" t="s">
        <v>21</v>
      </c>
      <c r="S426" s="89">
        <v>20824</v>
      </c>
      <c r="T426" s="89" t="s">
        <v>2218</v>
      </c>
      <c r="U426" s="89" t="s">
        <v>1239</v>
      </c>
      <c r="V426" s="89" t="s">
        <v>736</v>
      </c>
      <c r="W426" s="89" t="s">
        <v>21</v>
      </c>
      <c r="X426" s="89" t="s">
        <v>22</v>
      </c>
      <c r="Y426" s="89" t="s">
        <v>2247</v>
      </c>
      <c r="Z426" s="89" t="s">
        <v>1703</v>
      </c>
      <c r="AA426" s="89" t="s">
        <v>2684</v>
      </c>
      <c r="AB426" s="89" t="s">
        <v>5938</v>
      </c>
      <c r="AC426" t="s">
        <v>794</v>
      </c>
      <c r="AD426" s="89">
        <v>0</v>
      </c>
      <c r="AE426" s="132">
        <f>Kalkulator!$F$3</f>
        <v>45383</v>
      </c>
      <c r="AF426" s="133">
        <f>Kalkulator!$H$3</f>
        <v>45412</v>
      </c>
    </row>
    <row r="427" spans="1:32" s="89" customFormat="1">
      <c r="A427" s="89" t="s">
        <v>851</v>
      </c>
      <c r="B427" s="89" t="s">
        <v>4</v>
      </c>
      <c r="C427" s="89" t="s">
        <v>1657</v>
      </c>
      <c r="D427" s="89" t="s">
        <v>123</v>
      </c>
      <c r="E427" s="89" t="s">
        <v>368</v>
      </c>
      <c r="F427" s="90" t="s">
        <v>809</v>
      </c>
      <c r="G427" s="91" t="s">
        <v>12</v>
      </c>
      <c r="H427" s="89" t="s">
        <v>22</v>
      </c>
      <c r="I427" s="89" t="s">
        <v>22</v>
      </c>
      <c r="J427" s="89">
        <v>8200</v>
      </c>
      <c r="K427" s="89">
        <v>1</v>
      </c>
      <c r="L427" s="89" t="s">
        <v>1459</v>
      </c>
      <c r="M427" s="89" t="s">
        <v>21</v>
      </c>
      <c r="N427" s="89" t="s">
        <v>1351</v>
      </c>
      <c r="O427" s="89" t="s">
        <v>22</v>
      </c>
      <c r="P427" s="89" t="s">
        <v>22</v>
      </c>
      <c r="Q427" s="89" t="s">
        <v>22</v>
      </c>
      <c r="R427" s="89" t="s">
        <v>21</v>
      </c>
      <c r="S427" s="89">
        <v>126049</v>
      </c>
      <c r="T427" s="89" t="s">
        <v>2218</v>
      </c>
      <c r="U427" s="89" t="s">
        <v>1239</v>
      </c>
      <c r="V427" s="89" t="s">
        <v>736</v>
      </c>
      <c r="W427" s="89" t="s">
        <v>21</v>
      </c>
      <c r="X427" s="89" t="s">
        <v>22</v>
      </c>
      <c r="Y427" s="89" t="s">
        <v>2248</v>
      </c>
      <c r="Z427" s="89" t="s">
        <v>1704</v>
      </c>
      <c r="AA427" s="89" t="s">
        <v>2686</v>
      </c>
      <c r="AB427" s="89" t="s">
        <v>5939</v>
      </c>
      <c r="AC427" t="s">
        <v>794</v>
      </c>
      <c r="AD427" s="89">
        <v>0</v>
      </c>
      <c r="AE427" s="132">
        <f>Kalkulator!$F$3</f>
        <v>45383</v>
      </c>
      <c r="AF427" s="133">
        <f>Kalkulator!$H$3</f>
        <v>45412</v>
      </c>
    </row>
    <row r="428" spans="1:32" s="89" customFormat="1">
      <c r="A428" s="89" t="s">
        <v>852</v>
      </c>
      <c r="B428" s="89" t="s">
        <v>4</v>
      </c>
      <c r="C428" s="89" t="s">
        <v>1657</v>
      </c>
      <c r="D428" s="89" t="s">
        <v>49</v>
      </c>
      <c r="E428" s="89" t="s">
        <v>50</v>
      </c>
      <c r="F428" s="90" t="s">
        <v>853</v>
      </c>
      <c r="G428" s="91" t="s">
        <v>12</v>
      </c>
      <c r="H428" s="89" t="s">
        <v>22</v>
      </c>
      <c r="I428" s="89" t="s">
        <v>22</v>
      </c>
      <c r="J428" s="89">
        <v>31400</v>
      </c>
      <c r="K428" s="89">
        <v>1</v>
      </c>
      <c r="L428" s="89" t="s">
        <v>1459</v>
      </c>
      <c r="M428" s="89" t="s">
        <v>21</v>
      </c>
      <c r="N428" s="89" t="s">
        <v>1393</v>
      </c>
      <c r="O428" s="89" t="s">
        <v>23</v>
      </c>
      <c r="P428" s="89" t="s">
        <v>23</v>
      </c>
      <c r="Q428" s="89" t="s">
        <v>23</v>
      </c>
      <c r="R428" s="89" t="s">
        <v>52</v>
      </c>
      <c r="S428" s="89">
        <v>456967</v>
      </c>
      <c r="T428" s="89" t="s">
        <v>2249</v>
      </c>
      <c r="U428" s="89" t="s">
        <v>1239</v>
      </c>
      <c r="V428" s="89" t="s">
        <v>736</v>
      </c>
      <c r="W428" s="89" t="s">
        <v>21</v>
      </c>
      <c r="X428" s="89" t="s">
        <v>22</v>
      </c>
      <c r="Y428" s="89" t="s">
        <v>2250</v>
      </c>
      <c r="Z428" s="89" t="s">
        <v>1705</v>
      </c>
      <c r="AA428" s="89" t="s">
        <v>2688</v>
      </c>
      <c r="AB428" s="89" t="s">
        <v>5940</v>
      </c>
      <c r="AC428" t="s">
        <v>794</v>
      </c>
      <c r="AD428" s="89">
        <v>0</v>
      </c>
      <c r="AE428" s="132">
        <f>Kalkulator!$F$3</f>
        <v>45383</v>
      </c>
      <c r="AF428" s="133">
        <f>Kalkulator!$H$3</f>
        <v>45412</v>
      </c>
    </row>
    <row r="429" spans="1:32" s="89" customFormat="1">
      <c r="A429" s="89" t="s">
        <v>854</v>
      </c>
      <c r="B429" s="89" t="s">
        <v>4</v>
      </c>
      <c r="C429" s="89" t="s">
        <v>1657</v>
      </c>
      <c r="D429" s="89" t="s">
        <v>49</v>
      </c>
      <c r="E429" s="89" t="s">
        <v>50</v>
      </c>
      <c r="F429" s="90" t="s">
        <v>855</v>
      </c>
      <c r="G429" s="91" t="s">
        <v>12</v>
      </c>
      <c r="H429" s="89" t="s">
        <v>22</v>
      </c>
      <c r="I429" s="89" t="s">
        <v>777</v>
      </c>
      <c r="J429" s="89">
        <v>16500</v>
      </c>
      <c r="K429" s="89">
        <v>1</v>
      </c>
      <c r="L429" s="89" t="s">
        <v>1280</v>
      </c>
      <c r="M429" s="89" t="s">
        <v>21</v>
      </c>
      <c r="N429" s="89" t="s">
        <v>827</v>
      </c>
      <c r="O429" s="89" t="s">
        <v>23</v>
      </c>
      <c r="P429" s="89" t="s">
        <v>23</v>
      </c>
      <c r="Q429" s="89" t="s">
        <v>23</v>
      </c>
      <c r="R429" s="89" t="s">
        <v>52</v>
      </c>
      <c r="S429" s="89">
        <v>456967</v>
      </c>
      <c r="T429" s="89" t="s">
        <v>2211</v>
      </c>
      <c r="U429" s="89" t="s">
        <v>1239</v>
      </c>
      <c r="V429" s="89" t="s">
        <v>736</v>
      </c>
      <c r="W429" s="89" t="s">
        <v>21</v>
      </c>
      <c r="X429" s="89" t="s">
        <v>22</v>
      </c>
      <c r="Y429" s="89" t="s">
        <v>2251</v>
      </c>
      <c r="Z429" s="89" t="s">
        <v>1706</v>
      </c>
      <c r="AA429" s="89" t="s">
        <v>2690</v>
      </c>
      <c r="AB429" s="89" t="s">
        <v>5941</v>
      </c>
      <c r="AC429" t="s">
        <v>794</v>
      </c>
      <c r="AD429" s="89">
        <v>0</v>
      </c>
      <c r="AE429" s="132">
        <f>Kalkulator!$F$3</f>
        <v>45383</v>
      </c>
      <c r="AF429" s="133">
        <f>Kalkulator!$H$3</f>
        <v>45412</v>
      </c>
    </row>
    <row r="430" spans="1:32" s="89" customFormat="1">
      <c r="A430" s="89" t="s">
        <v>856</v>
      </c>
      <c r="B430" s="89" t="s">
        <v>4</v>
      </c>
      <c r="C430" s="89" t="s">
        <v>1657</v>
      </c>
      <c r="D430" s="89" t="s">
        <v>49</v>
      </c>
      <c r="E430" s="89" t="s">
        <v>50</v>
      </c>
      <c r="F430" s="90" t="s">
        <v>857</v>
      </c>
      <c r="G430" s="91" t="s">
        <v>12</v>
      </c>
      <c r="H430" s="89" t="s">
        <v>22</v>
      </c>
      <c r="I430" s="89" t="s">
        <v>1460</v>
      </c>
      <c r="J430" s="89">
        <v>19800</v>
      </c>
      <c r="K430" s="89">
        <v>1</v>
      </c>
      <c r="L430" s="89" t="s">
        <v>1280</v>
      </c>
      <c r="M430" s="89" t="s">
        <v>21</v>
      </c>
      <c r="N430" s="89" t="s">
        <v>1415</v>
      </c>
      <c r="O430" s="89" t="s">
        <v>23</v>
      </c>
      <c r="P430" s="89" t="s">
        <v>23</v>
      </c>
      <c r="Q430" s="89" t="s">
        <v>23</v>
      </c>
      <c r="R430" s="89" t="s">
        <v>52</v>
      </c>
      <c r="S430" s="89">
        <v>456967</v>
      </c>
      <c r="T430" s="89" t="s">
        <v>2211</v>
      </c>
      <c r="U430" s="89" t="s">
        <v>1239</v>
      </c>
      <c r="V430" s="89" t="s">
        <v>736</v>
      </c>
      <c r="W430" s="89" t="s">
        <v>21</v>
      </c>
      <c r="X430" s="89" t="s">
        <v>22</v>
      </c>
      <c r="Y430" s="89" t="s">
        <v>2252</v>
      </c>
      <c r="Z430" s="89" t="s">
        <v>1707</v>
      </c>
      <c r="AA430" s="89" t="s">
        <v>2692</v>
      </c>
      <c r="AB430" s="89" t="s">
        <v>5942</v>
      </c>
      <c r="AC430" t="s">
        <v>794</v>
      </c>
      <c r="AD430" s="89">
        <v>0</v>
      </c>
      <c r="AE430" s="132">
        <f>Kalkulator!$F$3</f>
        <v>45383</v>
      </c>
      <c r="AF430" s="133">
        <f>Kalkulator!$H$3</f>
        <v>45412</v>
      </c>
    </row>
    <row r="431" spans="1:32" s="89" customFormat="1">
      <c r="A431" s="89" t="s">
        <v>1708</v>
      </c>
      <c r="B431" s="89" t="s">
        <v>4</v>
      </c>
      <c r="C431" s="89" t="s">
        <v>1657</v>
      </c>
      <c r="D431" s="89" t="s">
        <v>49</v>
      </c>
      <c r="E431" s="89" t="s">
        <v>50</v>
      </c>
      <c r="F431" s="90" t="s">
        <v>1709</v>
      </c>
      <c r="G431" s="91" t="s">
        <v>12</v>
      </c>
      <c r="H431" s="89" t="s">
        <v>22</v>
      </c>
      <c r="I431" s="89" t="s">
        <v>1710</v>
      </c>
      <c r="J431" s="89">
        <v>19800</v>
      </c>
      <c r="K431" s="89">
        <v>1</v>
      </c>
      <c r="L431" s="89" t="s">
        <v>1280</v>
      </c>
      <c r="M431" s="89" t="s">
        <v>21</v>
      </c>
      <c r="N431" s="89" t="s">
        <v>1711</v>
      </c>
      <c r="O431" s="89" t="s">
        <v>22</v>
      </c>
      <c r="P431" s="89" t="s">
        <v>22</v>
      </c>
      <c r="Q431" s="89" t="s">
        <v>22</v>
      </c>
      <c r="R431" s="89" t="s">
        <v>52</v>
      </c>
      <c r="S431" s="89">
        <v>456967</v>
      </c>
      <c r="T431" s="89" t="s">
        <v>2211</v>
      </c>
      <c r="U431" s="89" t="s">
        <v>1239</v>
      </c>
      <c r="V431" s="89" t="s">
        <v>736</v>
      </c>
      <c r="W431" s="89" t="s">
        <v>21</v>
      </c>
      <c r="X431" s="89" t="s">
        <v>22</v>
      </c>
      <c r="Y431" s="89" t="s">
        <v>2253</v>
      </c>
      <c r="Z431" s="89" t="s">
        <v>1712</v>
      </c>
      <c r="AA431" s="89" t="s">
        <v>2694</v>
      </c>
      <c r="AB431" s="89" t="s">
        <v>5943</v>
      </c>
      <c r="AC431" t="s">
        <v>794</v>
      </c>
      <c r="AD431" s="89">
        <v>0</v>
      </c>
      <c r="AE431" s="132">
        <f>Kalkulator!$F$3</f>
        <v>45383</v>
      </c>
      <c r="AF431" s="133">
        <f>Kalkulator!$H$3</f>
        <v>45412</v>
      </c>
    </row>
    <row r="432" spans="1:32" s="89" customFormat="1">
      <c r="A432" s="89" t="s">
        <v>858</v>
      </c>
      <c r="B432" s="89" t="s">
        <v>4</v>
      </c>
      <c r="C432" s="89" t="s">
        <v>1657</v>
      </c>
      <c r="D432" s="89" t="s">
        <v>49</v>
      </c>
      <c r="E432" s="89" t="s">
        <v>50</v>
      </c>
      <c r="F432" s="90" t="s">
        <v>859</v>
      </c>
      <c r="G432" s="91" t="s">
        <v>12</v>
      </c>
      <c r="H432" s="89" t="s">
        <v>22</v>
      </c>
      <c r="I432" s="89" t="s">
        <v>1461</v>
      </c>
      <c r="J432" s="89">
        <v>26000</v>
      </c>
      <c r="K432" s="89">
        <v>1</v>
      </c>
      <c r="L432" s="89" t="s">
        <v>1280</v>
      </c>
      <c r="M432" s="89" t="s">
        <v>21</v>
      </c>
      <c r="N432" s="89" t="s">
        <v>1413</v>
      </c>
      <c r="O432" s="89" t="s">
        <v>23</v>
      </c>
      <c r="P432" s="89" t="s">
        <v>23</v>
      </c>
      <c r="Q432" s="89" t="s">
        <v>23</v>
      </c>
      <c r="R432" s="89" t="s">
        <v>52</v>
      </c>
      <c r="S432" s="89">
        <v>456967</v>
      </c>
      <c r="T432" s="89" t="s">
        <v>2211</v>
      </c>
      <c r="U432" s="89" t="s">
        <v>1239</v>
      </c>
      <c r="V432" s="89" t="s">
        <v>736</v>
      </c>
      <c r="W432" s="89" t="s">
        <v>21</v>
      </c>
      <c r="X432" s="89" t="s">
        <v>22</v>
      </c>
      <c r="Y432" s="89" t="s">
        <v>2254</v>
      </c>
      <c r="Z432" s="89" t="s">
        <v>1713</v>
      </c>
      <c r="AA432" s="89" t="s">
        <v>2696</v>
      </c>
      <c r="AB432" s="89" t="s">
        <v>5944</v>
      </c>
      <c r="AC432" t="s">
        <v>794</v>
      </c>
      <c r="AD432" s="89">
        <v>0</v>
      </c>
      <c r="AE432" s="132">
        <f>Kalkulator!$F$3</f>
        <v>45383</v>
      </c>
      <c r="AF432" s="133">
        <f>Kalkulator!$H$3</f>
        <v>45412</v>
      </c>
    </row>
    <row r="433" spans="1:32" s="89" customFormat="1">
      <c r="A433" s="89" t="s">
        <v>860</v>
      </c>
      <c r="B433" s="89" t="s">
        <v>4</v>
      </c>
      <c r="C433" s="89" t="s">
        <v>1657</v>
      </c>
      <c r="D433" s="89" t="s">
        <v>49</v>
      </c>
      <c r="E433" s="89" t="s">
        <v>50</v>
      </c>
      <c r="F433" s="90" t="s">
        <v>861</v>
      </c>
      <c r="G433" s="91" t="s">
        <v>12</v>
      </c>
      <c r="H433" s="89" t="s">
        <v>22</v>
      </c>
      <c r="I433" s="89" t="s">
        <v>22</v>
      </c>
      <c r="J433" s="89">
        <v>9800</v>
      </c>
      <c r="K433" s="89">
        <v>1</v>
      </c>
      <c r="L433" s="89" t="s">
        <v>1459</v>
      </c>
      <c r="M433" s="89" t="s">
        <v>21</v>
      </c>
      <c r="N433" s="89" t="s">
        <v>1414</v>
      </c>
      <c r="O433" s="89" t="s">
        <v>23</v>
      </c>
      <c r="P433" s="89" t="s">
        <v>23</v>
      </c>
      <c r="Q433" s="89" t="s">
        <v>23</v>
      </c>
      <c r="R433" s="89" t="s">
        <v>52</v>
      </c>
      <c r="S433" s="89">
        <v>456967</v>
      </c>
      <c r="T433" s="89" t="s">
        <v>2255</v>
      </c>
      <c r="U433" s="89" t="s">
        <v>1239</v>
      </c>
      <c r="V433" s="89" t="s">
        <v>736</v>
      </c>
      <c r="W433" s="89" t="s">
        <v>21</v>
      </c>
      <c r="X433" s="89" t="s">
        <v>22</v>
      </c>
      <c r="Y433" s="89" t="s">
        <v>2256</v>
      </c>
      <c r="Z433" s="89" t="s">
        <v>1714</v>
      </c>
      <c r="AA433" s="89" t="s">
        <v>2698</v>
      </c>
      <c r="AB433" s="89" t="s">
        <v>5945</v>
      </c>
      <c r="AC433" t="s">
        <v>794</v>
      </c>
      <c r="AD433" s="89">
        <v>0</v>
      </c>
      <c r="AE433" s="132">
        <f>Kalkulator!$F$3</f>
        <v>45383</v>
      </c>
      <c r="AF433" s="133">
        <f>Kalkulator!$H$3</f>
        <v>45412</v>
      </c>
    </row>
    <row r="434" spans="1:32" s="89" customFormat="1">
      <c r="A434" s="89" t="s">
        <v>862</v>
      </c>
      <c r="B434" s="89" t="s">
        <v>4</v>
      </c>
      <c r="C434" s="89" t="s">
        <v>1657</v>
      </c>
      <c r="D434" s="89" t="s">
        <v>49</v>
      </c>
      <c r="E434" s="89" t="s">
        <v>50</v>
      </c>
      <c r="F434" s="90" t="s">
        <v>476</v>
      </c>
      <c r="G434" s="91" t="s">
        <v>12</v>
      </c>
      <c r="H434" s="89" t="s">
        <v>22</v>
      </c>
      <c r="I434" s="89" t="s">
        <v>797</v>
      </c>
      <c r="J434" s="89">
        <v>21400</v>
      </c>
      <c r="K434" s="89">
        <v>1</v>
      </c>
      <c r="L434" s="89" t="s">
        <v>1280</v>
      </c>
      <c r="M434" s="89" t="s">
        <v>21</v>
      </c>
      <c r="N434" s="89" t="s">
        <v>1366</v>
      </c>
      <c r="O434" s="89" t="s">
        <v>23</v>
      </c>
      <c r="P434" s="89" t="s">
        <v>23</v>
      </c>
      <c r="Q434" s="89" t="s">
        <v>23</v>
      </c>
      <c r="R434" s="89" t="s">
        <v>52</v>
      </c>
      <c r="S434" s="89">
        <v>456967</v>
      </c>
      <c r="T434" s="89" t="s">
        <v>2211</v>
      </c>
      <c r="U434" s="89" t="s">
        <v>1239</v>
      </c>
      <c r="V434" s="89" t="s">
        <v>736</v>
      </c>
      <c r="W434" s="89" t="s">
        <v>21</v>
      </c>
      <c r="X434" s="89" t="s">
        <v>22</v>
      </c>
      <c r="Y434" s="89" t="s">
        <v>2257</v>
      </c>
      <c r="Z434" s="89" t="s">
        <v>1715</v>
      </c>
      <c r="AA434" s="89" t="s">
        <v>2700</v>
      </c>
      <c r="AB434" s="89" t="s">
        <v>5946</v>
      </c>
      <c r="AC434" t="s">
        <v>794</v>
      </c>
      <c r="AD434" s="89">
        <v>0</v>
      </c>
      <c r="AE434" s="132">
        <f>Kalkulator!$F$3</f>
        <v>45383</v>
      </c>
      <c r="AF434" s="133">
        <f>Kalkulator!$H$3</f>
        <v>45412</v>
      </c>
    </row>
    <row r="435" spans="1:32" s="89" customFormat="1">
      <c r="A435" s="89" t="s">
        <v>1716</v>
      </c>
      <c r="B435" s="89" t="s">
        <v>4</v>
      </c>
      <c r="C435" s="89" t="s">
        <v>1657</v>
      </c>
      <c r="D435" s="89" t="s">
        <v>49</v>
      </c>
      <c r="E435" s="89" t="s">
        <v>110</v>
      </c>
      <c r="F435" s="90" t="s">
        <v>208</v>
      </c>
      <c r="G435" s="91" t="s">
        <v>12</v>
      </c>
      <c r="H435" s="89" t="s">
        <v>22</v>
      </c>
      <c r="I435" s="89" t="s">
        <v>209</v>
      </c>
      <c r="J435" s="89">
        <v>13600</v>
      </c>
      <c r="K435" s="89">
        <v>1</v>
      </c>
      <c r="L435" s="89" t="s">
        <v>1459</v>
      </c>
      <c r="M435" s="89" t="s">
        <v>21</v>
      </c>
      <c r="N435" s="89" t="s">
        <v>1317</v>
      </c>
      <c r="O435" s="89" t="s">
        <v>22</v>
      </c>
      <c r="P435" s="89" t="s">
        <v>22</v>
      </c>
      <c r="Q435" s="89" t="s">
        <v>22</v>
      </c>
      <c r="R435" s="89" t="s">
        <v>52</v>
      </c>
      <c r="S435" s="89">
        <v>248574</v>
      </c>
      <c r="T435" s="89" t="s">
        <v>2211</v>
      </c>
      <c r="U435" s="89" t="s">
        <v>1239</v>
      </c>
      <c r="V435" s="89" t="s">
        <v>736</v>
      </c>
      <c r="W435" s="89" t="s">
        <v>21</v>
      </c>
      <c r="X435" s="89" t="s">
        <v>22</v>
      </c>
      <c r="Y435" s="89" t="s">
        <v>2258</v>
      </c>
      <c r="Z435" s="89" t="s">
        <v>1717</v>
      </c>
      <c r="AA435" s="89" t="s">
        <v>2702</v>
      </c>
      <c r="AB435" s="89" t="s">
        <v>5947</v>
      </c>
      <c r="AC435" t="s">
        <v>794</v>
      </c>
      <c r="AD435" s="89">
        <v>0</v>
      </c>
      <c r="AE435" s="132">
        <f>Kalkulator!$F$3</f>
        <v>45383</v>
      </c>
      <c r="AF435" s="133">
        <f>Kalkulator!$H$3</f>
        <v>45412</v>
      </c>
    </row>
    <row r="436" spans="1:32" s="89" customFormat="1">
      <c r="A436" s="89" t="s">
        <v>863</v>
      </c>
      <c r="B436" s="89" t="s">
        <v>4</v>
      </c>
      <c r="C436" s="89" t="s">
        <v>1657</v>
      </c>
      <c r="D436" s="89" t="s">
        <v>49</v>
      </c>
      <c r="E436" s="89" t="s">
        <v>110</v>
      </c>
      <c r="F436" s="90" t="s">
        <v>864</v>
      </c>
      <c r="G436" s="91" t="s">
        <v>12</v>
      </c>
      <c r="H436" s="89" t="s">
        <v>22</v>
      </c>
      <c r="I436" s="89" t="s">
        <v>22</v>
      </c>
      <c r="J436" s="89">
        <v>31600</v>
      </c>
      <c r="K436" s="89">
        <v>1</v>
      </c>
      <c r="L436" s="89" t="s">
        <v>1459</v>
      </c>
      <c r="M436" s="89" t="s">
        <v>21</v>
      </c>
      <c r="N436" s="89" t="s">
        <v>1281</v>
      </c>
      <c r="O436" s="89" t="s">
        <v>23</v>
      </c>
      <c r="P436" s="89" t="s">
        <v>23</v>
      </c>
      <c r="Q436" s="89" t="s">
        <v>23</v>
      </c>
      <c r="R436" s="89" t="s">
        <v>52</v>
      </c>
      <c r="S436" s="89">
        <v>248574</v>
      </c>
      <c r="T436" s="89" t="s">
        <v>2259</v>
      </c>
      <c r="U436" s="89" t="s">
        <v>1239</v>
      </c>
      <c r="V436" s="89" t="s">
        <v>736</v>
      </c>
      <c r="W436" s="89" t="s">
        <v>21</v>
      </c>
      <c r="X436" s="89" t="s">
        <v>22</v>
      </c>
      <c r="Y436" s="89" t="s">
        <v>2260</v>
      </c>
      <c r="Z436" s="89" t="s">
        <v>1718</v>
      </c>
      <c r="AA436" s="89" t="s">
        <v>2704</v>
      </c>
      <c r="AB436" s="89" t="s">
        <v>5948</v>
      </c>
      <c r="AC436" t="s">
        <v>794</v>
      </c>
      <c r="AD436" s="89">
        <v>0</v>
      </c>
      <c r="AE436" s="132">
        <f>Kalkulator!$F$3</f>
        <v>45383</v>
      </c>
      <c r="AF436" s="133">
        <f>Kalkulator!$H$3</f>
        <v>45412</v>
      </c>
    </row>
    <row r="437" spans="1:32" s="89" customFormat="1">
      <c r="A437" s="89" t="s">
        <v>865</v>
      </c>
      <c r="B437" s="89" t="s">
        <v>4</v>
      </c>
      <c r="C437" s="89" t="s">
        <v>1657</v>
      </c>
      <c r="D437" s="89" t="s">
        <v>49</v>
      </c>
      <c r="E437" s="89" t="s">
        <v>110</v>
      </c>
      <c r="F437" s="90" t="s">
        <v>866</v>
      </c>
      <c r="G437" s="91" t="s">
        <v>12</v>
      </c>
      <c r="H437" s="89" t="s">
        <v>22</v>
      </c>
      <c r="I437" s="89" t="s">
        <v>22</v>
      </c>
      <c r="J437" s="89">
        <v>11200</v>
      </c>
      <c r="K437" s="89">
        <v>1</v>
      </c>
      <c r="L437" s="89" t="s">
        <v>1459</v>
      </c>
      <c r="M437" s="89" t="s">
        <v>21</v>
      </c>
      <c r="N437" s="89" t="s">
        <v>1416</v>
      </c>
      <c r="O437" s="89" t="s">
        <v>23</v>
      </c>
      <c r="P437" s="89" t="s">
        <v>23</v>
      </c>
      <c r="Q437" s="89" t="s">
        <v>23</v>
      </c>
      <c r="R437" s="89" t="s">
        <v>52</v>
      </c>
      <c r="S437" s="89">
        <v>248574</v>
      </c>
      <c r="T437" s="89" t="s">
        <v>2230</v>
      </c>
      <c r="U437" s="89" t="s">
        <v>1239</v>
      </c>
      <c r="V437" s="89" t="s">
        <v>736</v>
      </c>
      <c r="W437" s="89" t="s">
        <v>21</v>
      </c>
      <c r="X437" s="89" t="s">
        <v>22</v>
      </c>
      <c r="Y437" s="89" t="s">
        <v>2261</v>
      </c>
      <c r="Z437" s="89" t="s">
        <v>1719</v>
      </c>
      <c r="AA437" s="89" t="s">
        <v>2706</v>
      </c>
      <c r="AB437" s="89" t="s">
        <v>5949</v>
      </c>
      <c r="AC437" t="s">
        <v>794</v>
      </c>
      <c r="AD437" s="89">
        <v>0</v>
      </c>
      <c r="AE437" s="132">
        <f>Kalkulator!$F$3</f>
        <v>45383</v>
      </c>
      <c r="AF437" s="133">
        <f>Kalkulator!$H$3</f>
        <v>45412</v>
      </c>
    </row>
    <row r="438" spans="1:32" s="89" customFormat="1">
      <c r="A438" s="89" t="s">
        <v>867</v>
      </c>
      <c r="B438" s="89" t="s">
        <v>4</v>
      </c>
      <c r="C438" s="89" t="s">
        <v>1657</v>
      </c>
      <c r="D438" s="89" t="s">
        <v>49</v>
      </c>
      <c r="E438" s="89" t="s">
        <v>110</v>
      </c>
      <c r="F438" s="90" t="s">
        <v>868</v>
      </c>
      <c r="G438" s="91" t="s">
        <v>12</v>
      </c>
      <c r="H438" s="89" t="s">
        <v>22</v>
      </c>
      <c r="I438" s="89" t="s">
        <v>777</v>
      </c>
      <c r="J438" s="89">
        <v>11600</v>
      </c>
      <c r="K438" s="89">
        <v>1</v>
      </c>
      <c r="L438" s="89" t="s">
        <v>1280</v>
      </c>
      <c r="M438" s="89" t="s">
        <v>21</v>
      </c>
      <c r="N438" s="89" t="s">
        <v>1417</v>
      </c>
      <c r="O438" s="89" t="s">
        <v>23</v>
      </c>
      <c r="P438" s="89" t="s">
        <v>23</v>
      </c>
      <c r="Q438" s="89" t="s">
        <v>23</v>
      </c>
      <c r="R438" s="89" t="s">
        <v>52</v>
      </c>
      <c r="S438" s="89">
        <v>248574</v>
      </c>
      <c r="T438" s="89" t="s">
        <v>2211</v>
      </c>
      <c r="U438" s="89" t="s">
        <v>1239</v>
      </c>
      <c r="V438" s="89" t="s">
        <v>736</v>
      </c>
      <c r="W438" s="89" t="s">
        <v>21</v>
      </c>
      <c r="X438" s="89" t="s">
        <v>22</v>
      </c>
      <c r="Y438" s="89" t="s">
        <v>2262</v>
      </c>
      <c r="Z438" s="89" t="s">
        <v>1720</v>
      </c>
      <c r="AA438" s="89" t="s">
        <v>2708</v>
      </c>
      <c r="AB438" s="89" t="s">
        <v>5950</v>
      </c>
      <c r="AC438" t="s">
        <v>794</v>
      </c>
      <c r="AD438" s="89">
        <v>0</v>
      </c>
      <c r="AE438" s="132">
        <f>Kalkulator!$F$3</f>
        <v>45383</v>
      </c>
      <c r="AF438" s="133">
        <f>Kalkulator!$H$3</f>
        <v>45412</v>
      </c>
    </row>
    <row r="439" spans="1:32" s="89" customFormat="1">
      <c r="A439" s="89" t="s">
        <v>870</v>
      </c>
      <c r="B439" s="89" t="s">
        <v>4</v>
      </c>
      <c r="C439" s="89" t="s">
        <v>1657</v>
      </c>
      <c r="D439" s="89" t="s">
        <v>58</v>
      </c>
      <c r="E439" s="89" t="s">
        <v>190</v>
      </c>
      <c r="F439" s="90" t="s">
        <v>871</v>
      </c>
      <c r="G439" s="91" t="s">
        <v>12</v>
      </c>
      <c r="H439" s="89" t="s">
        <v>22</v>
      </c>
      <c r="I439" s="89" t="s">
        <v>22</v>
      </c>
      <c r="J439" s="89">
        <v>8890</v>
      </c>
      <c r="K439" s="89">
        <v>1</v>
      </c>
      <c r="L439" s="89" t="s">
        <v>1459</v>
      </c>
      <c r="M439" s="89" t="s">
        <v>21</v>
      </c>
      <c r="N439" s="89" t="s">
        <v>1281</v>
      </c>
      <c r="O439" s="89" t="s">
        <v>23</v>
      </c>
      <c r="P439" s="89" t="s">
        <v>23</v>
      </c>
      <c r="Q439" s="89" t="s">
        <v>23</v>
      </c>
      <c r="R439" s="89" t="s">
        <v>62</v>
      </c>
      <c r="S439" s="89">
        <v>186347</v>
      </c>
      <c r="T439" s="89" t="s">
        <v>2218</v>
      </c>
      <c r="U439" s="89" t="s">
        <v>1239</v>
      </c>
      <c r="V439" s="89" t="s">
        <v>736</v>
      </c>
      <c r="W439" s="89" t="s">
        <v>21</v>
      </c>
      <c r="X439" s="89" t="s">
        <v>22</v>
      </c>
      <c r="Y439" s="89" t="s">
        <v>2263</v>
      </c>
      <c r="Z439" s="89" t="s">
        <v>1721</v>
      </c>
      <c r="AA439" s="89" t="s">
        <v>2710</v>
      </c>
      <c r="AB439" s="89" t="s">
        <v>5951</v>
      </c>
      <c r="AC439" t="s">
        <v>794</v>
      </c>
      <c r="AD439" s="89">
        <v>0</v>
      </c>
      <c r="AE439" s="132">
        <f>Kalkulator!$F$3</f>
        <v>45383</v>
      </c>
      <c r="AF439" s="133">
        <f>Kalkulator!$H$3</f>
        <v>45412</v>
      </c>
    </row>
    <row r="440" spans="1:32" s="89" customFormat="1">
      <c r="A440" s="89" t="s">
        <v>869</v>
      </c>
      <c r="B440" s="89" t="s">
        <v>4</v>
      </c>
      <c r="C440" s="89" t="s">
        <v>1657</v>
      </c>
      <c r="D440" s="89" t="s">
        <v>58</v>
      </c>
      <c r="E440" s="89" t="s">
        <v>190</v>
      </c>
      <c r="F440" s="90" t="s">
        <v>871</v>
      </c>
      <c r="G440" s="91" t="s">
        <v>12</v>
      </c>
      <c r="H440" s="89" t="s">
        <v>22</v>
      </c>
      <c r="I440" s="89" t="s">
        <v>22</v>
      </c>
      <c r="J440" s="89">
        <v>9450</v>
      </c>
      <c r="K440" s="89">
        <v>1</v>
      </c>
      <c r="L440" s="89" t="s">
        <v>1459</v>
      </c>
      <c r="M440" s="89" t="s">
        <v>21</v>
      </c>
      <c r="N440" s="89" t="s">
        <v>1281</v>
      </c>
      <c r="O440" s="89" t="s">
        <v>23</v>
      </c>
      <c r="P440" s="89" t="s">
        <v>23</v>
      </c>
      <c r="Q440" s="89" t="s">
        <v>23</v>
      </c>
      <c r="R440" s="89" t="s">
        <v>62</v>
      </c>
      <c r="S440" s="89">
        <v>186347</v>
      </c>
      <c r="T440" s="89" t="s">
        <v>2226</v>
      </c>
      <c r="U440" s="89" t="s">
        <v>1239</v>
      </c>
      <c r="V440" s="89" t="s">
        <v>736</v>
      </c>
      <c r="W440" s="89" t="s">
        <v>21</v>
      </c>
      <c r="X440" s="89" t="s">
        <v>22</v>
      </c>
      <c r="Y440" s="89" t="s">
        <v>2264</v>
      </c>
      <c r="Z440" s="89" t="s">
        <v>1722</v>
      </c>
      <c r="AA440" s="89" t="s">
        <v>2712</v>
      </c>
      <c r="AB440" s="89" t="s">
        <v>5952</v>
      </c>
      <c r="AC440" t="s">
        <v>794</v>
      </c>
      <c r="AD440" s="89">
        <v>0</v>
      </c>
      <c r="AE440" s="132">
        <f>Kalkulator!$F$3</f>
        <v>45383</v>
      </c>
      <c r="AF440" s="133">
        <f>Kalkulator!$H$3</f>
        <v>45412</v>
      </c>
    </row>
    <row r="441" spans="1:32" s="89" customFormat="1">
      <c r="A441" s="89" t="s">
        <v>872</v>
      </c>
      <c r="B441" s="89" t="s">
        <v>4</v>
      </c>
      <c r="C441" s="89" t="s">
        <v>1657</v>
      </c>
      <c r="D441" s="89" t="s">
        <v>58</v>
      </c>
      <c r="E441" s="89" t="s">
        <v>190</v>
      </c>
      <c r="F441" s="90" t="s">
        <v>873</v>
      </c>
      <c r="G441" s="91" t="s">
        <v>12</v>
      </c>
      <c r="H441" s="89" t="s">
        <v>22</v>
      </c>
      <c r="I441" s="89" t="s">
        <v>22</v>
      </c>
      <c r="J441" s="89">
        <v>9450</v>
      </c>
      <c r="K441" s="89">
        <v>1</v>
      </c>
      <c r="L441" s="89" t="s">
        <v>1280</v>
      </c>
      <c r="M441" s="89" t="s">
        <v>21</v>
      </c>
      <c r="N441" s="89" t="s">
        <v>1311</v>
      </c>
      <c r="O441" s="89" t="s">
        <v>23</v>
      </c>
      <c r="P441" s="89" t="s">
        <v>23</v>
      </c>
      <c r="Q441" s="89" t="s">
        <v>23</v>
      </c>
      <c r="R441" s="89" t="s">
        <v>62</v>
      </c>
      <c r="S441" s="89">
        <v>186347</v>
      </c>
      <c r="T441" s="89" t="s">
        <v>2209</v>
      </c>
      <c r="U441" s="89" t="s">
        <v>1239</v>
      </c>
      <c r="V441" s="89" t="s">
        <v>736</v>
      </c>
      <c r="W441" s="89" t="s">
        <v>21</v>
      </c>
      <c r="X441" s="89" t="s">
        <v>22</v>
      </c>
      <c r="Y441" s="89" t="s">
        <v>2265</v>
      </c>
      <c r="Z441" s="89" t="s">
        <v>1723</v>
      </c>
      <c r="AA441" s="89" t="s">
        <v>2714</v>
      </c>
      <c r="AB441" s="89" t="s">
        <v>5953</v>
      </c>
      <c r="AC441" t="s">
        <v>794</v>
      </c>
      <c r="AD441" s="89">
        <v>0</v>
      </c>
      <c r="AE441" s="132">
        <f>Kalkulator!$F$3</f>
        <v>45383</v>
      </c>
      <c r="AF441" s="133">
        <f>Kalkulator!$H$3</f>
        <v>45412</v>
      </c>
    </row>
    <row r="442" spans="1:32" s="89" customFormat="1">
      <c r="A442" s="89" t="s">
        <v>874</v>
      </c>
      <c r="B442" s="89" t="s">
        <v>4</v>
      </c>
      <c r="C442" s="89" t="s">
        <v>1657</v>
      </c>
      <c r="D442" s="89" t="s">
        <v>58</v>
      </c>
      <c r="E442" s="89" t="s">
        <v>190</v>
      </c>
      <c r="F442" s="90" t="s">
        <v>473</v>
      </c>
      <c r="G442" s="91" t="s">
        <v>12</v>
      </c>
      <c r="H442" s="89" t="s">
        <v>22</v>
      </c>
      <c r="I442" s="89" t="s">
        <v>797</v>
      </c>
      <c r="J442" s="89">
        <v>9960</v>
      </c>
      <c r="K442" s="89">
        <v>1</v>
      </c>
      <c r="L442" s="89" t="s">
        <v>1280</v>
      </c>
      <c r="M442" s="89" t="s">
        <v>21</v>
      </c>
      <c r="N442" s="89" t="s">
        <v>1365</v>
      </c>
      <c r="O442" s="89" t="s">
        <v>23</v>
      </c>
      <c r="P442" s="89" t="s">
        <v>23</v>
      </c>
      <c r="Q442" s="89" t="s">
        <v>23</v>
      </c>
      <c r="R442" s="89" t="s">
        <v>62</v>
      </c>
      <c r="S442" s="89">
        <v>186347</v>
      </c>
      <c r="T442" s="89" t="s">
        <v>2211</v>
      </c>
      <c r="U442" s="89" t="s">
        <v>1239</v>
      </c>
      <c r="V442" s="89" t="s">
        <v>736</v>
      </c>
      <c r="W442" s="89" t="s">
        <v>21</v>
      </c>
      <c r="X442" s="89" t="s">
        <v>22</v>
      </c>
      <c r="Y442" s="89" t="s">
        <v>2266</v>
      </c>
      <c r="Z442" s="89" t="s">
        <v>1724</v>
      </c>
      <c r="AA442" s="89" t="s">
        <v>2716</v>
      </c>
      <c r="AB442" s="89" t="s">
        <v>5954</v>
      </c>
      <c r="AC442" t="s">
        <v>794</v>
      </c>
      <c r="AD442" s="89">
        <v>0</v>
      </c>
      <c r="AE442" s="132">
        <f>Kalkulator!$F$3</f>
        <v>45383</v>
      </c>
      <c r="AF442" s="133">
        <f>Kalkulator!$H$3</f>
        <v>45412</v>
      </c>
    </row>
    <row r="443" spans="1:32" s="89" customFormat="1">
      <c r="A443" s="89" t="s">
        <v>875</v>
      </c>
      <c r="B443" s="89" t="s">
        <v>4</v>
      </c>
      <c r="C443" s="89" t="s">
        <v>1657</v>
      </c>
      <c r="D443" s="89" t="s">
        <v>44</v>
      </c>
      <c r="E443" s="89" t="s">
        <v>876</v>
      </c>
      <c r="F443" s="90" t="s">
        <v>877</v>
      </c>
      <c r="G443" s="91" t="s">
        <v>12</v>
      </c>
      <c r="H443" s="89" t="s">
        <v>22</v>
      </c>
      <c r="I443" s="89" t="s">
        <v>777</v>
      </c>
      <c r="J443" s="89">
        <v>8420</v>
      </c>
      <c r="K443" s="89">
        <v>1</v>
      </c>
      <c r="L443" s="89" t="s">
        <v>1280</v>
      </c>
      <c r="M443" s="89" t="s">
        <v>21</v>
      </c>
      <c r="N443" s="89" t="s">
        <v>1418</v>
      </c>
      <c r="O443" s="89" t="s">
        <v>22</v>
      </c>
      <c r="P443" s="89" t="s">
        <v>22</v>
      </c>
      <c r="Q443" s="89" t="s">
        <v>22</v>
      </c>
      <c r="R443" s="89" t="s">
        <v>21</v>
      </c>
      <c r="S443" s="89">
        <v>68943</v>
      </c>
      <c r="T443" s="89" t="s">
        <v>2211</v>
      </c>
      <c r="U443" s="89" t="s">
        <v>1239</v>
      </c>
      <c r="V443" s="89" t="s">
        <v>736</v>
      </c>
      <c r="W443" s="89" t="s">
        <v>21</v>
      </c>
      <c r="X443" s="89" t="s">
        <v>22</v>
      </c>
      <c r="Y443" s="89" t="s">
        <v>2267</v>
      </c>
      <c r="Z443" s="89" t="s">
        <v>1725</v>
      </c>
      <c r="AA443" s="89" t="s">
        <v>2718</v>
      </c>
      <c r="AB443" s="89" t="s">
        <v>5955</v>
      </c>
      <c r="AC443" t="s">
        <v>794</v>
      </c>
      <c r="AD443" s="89">
        <v>0</v>
      </c>
      <c r="AE443" s="132">
        <f>Kalkulator!$F$3</f>
        <v>45383</v>
      </c>
      <c r="AF443" s="133">
        <f>Kalkulator!$H$3</f>
        <v>45412</v>
      </c>
    </row>
    <row r="444" spans="1:32" s="89" customFormat="1">
      <c r="A444" s="89" t="s">
        <v>1726</v>
      </c>
      <c r="B444" s="89" t="s">
        <v>4</v>
      </c>
      <c r="C444" s="89" t="s">
        <v>1657</v>
      </c>
      <c r="D444" s="89" t="s">
        <v>255</v>
      </c>
      <c r="E444" s="89" t="s">
        <v>3795</v>
      </c>
      <c r="F444" s="90" t="s">
        <v>1727</v>
      </c>
      <c r="G444" s="91" t="s">
        <v>12</v>
      </c>
      <c r="H444" s="89" t="s">
        <v>22</v>
      </c>
      <c r="I444" s="89" t="s">
        <v>1728</v>
      </c>
      <c r="J444" s="89">
        <v>11400</v>
      </c>
      <c r="K444" s="89">
        <v>1</v>
      </c>
      <c r="L444" s="89" t="s">
        <v>1280</v>
      </c>
      <c r="M444" s="89" t="s">
        <v>21</v>
      </c>
      <c r="N444" s="89" t="s">
        <v>1281</v>
      </c>
      <c r="O444" s="89" t="s">
        <v>22</v>
      </c>
      <c r="P444" s="89" t="s">
        <v>22</v>
      </c>
      <c r="Q444" s="89" t="s">
        <v>22</v>
      </c>
      <c r="R444" s="89" t="s">
        <v>21</v>
      </c>
      <c r="S444" s="89">
        <v>122141</v>
      </c>
      <c r="T444" s="89" t="s">
        <v>2211</v>
      </c>
      <c r="U444" s="89" t="s">
        <v>1239</v>
      </c>
      <c r="V444" s="89" t="s">
        <v>736</v>
      </c>
      <c r="W444" s="89" t="s">
        <v>21</v>
      </c>
      <c r="X444" s="89" t="s">
        <v>22</v>
      </c>
      <c r="Y444" s="89" t="s">
        <v>2268</v>
      </c>
      <c r="Z444" s="89" t="s">
        <v>1729</v>
      </c>
      <c r="AA444" s="89" t="s">
        <v>2720</v>
      </c>
      <c r="AB444" s="89" t="s">
        <v>5956</v>
      </c>
      <c r="AC444" t="s">
        <v>794</v>
      </c>
      <c r="AD444" s="89">
        <v>0</v>
      </c>
      <c r="AE444" s="132">
        <f>Kalkulator!$F$3</f>
        <v>45383</v>
      </c>
      <c r="AF444" s="133">
        <f>Kalkulator!$H$3</f>
        <v>45412</v>
      </c>
    </row>
    <row r="445" spans="1:32" s="89" customFormat="1">
      <c r="A445" s="89" t="s">
        <v>1730</v>
      </c>
      <c r="B445" s="89" t="s">
        <v>4</v>
      </c>
      <c r="C445" s="89" t="s">
        <v>1657</v>
      </c>
      <c r="D445" s="89" t="s">
        <v>233</v>
      </c>
      <c r="E445" s="89" t="s">
        <v>1731</v>
      </c>
      <c r="F445" s="90" t="s">
        <v>1732</v>
      </c>
      <c r="G445" s="91" t="s">
        <v>12</v>
      </c>
      <c r="H445" s="89" t="s">
        <v>22</v>
      </c>
      <c r="I445" s="89" t="s">
        <v>22</v>
      </c>
      <c r="J445" s="89">
        <v>2300</v>
      </c>
      <c r="K445" s="89">
        <v>1</v>
      </c>
      <c r="L445" s="89" t="s">
        <v>1459</v>
      </c>
      <c r="M445" s="89" t="s">
        <v>21</v>
      </c>
      <c r="N445" s="89" t="s">
        <v>1731</v>
      </c>
      <c r="O445" s="89" t="s">
        <v>22</v>
      </c>
      <c r="P445" s="89" t="s">
        <v>22</v>
      </c>
      <c r="Q445" s="89" t="s">
        <v>22</v>
      </c>
      <c r="R445" s="89" t="s">
        <v>21</v>
      </c>
      <c r="S445" s="89">
        <v>6000</v>
      </c>
      <c r="T445" s="89" t="s">
        <v>2234</v>
      </c>
      <c r="U445" s="89" t="s">
        <v>1239</v>
      </c>
      <c r="V445" s="89" t="s">
        <v>736</v>
      </c>
      <c r="W445" s="89" t="s">
        <v>21</v>
      </c>
      <c r="X445" s="89" t="s">
        <v>22</v>
      </c>
      <c r="Y445" s="89" t="s">
        <v>2269</v>
      </c>
      <c r="Z445" s="89" t="s">
        <v>1733</v>
      </c>
      <c r="AA445" s="89" t="s">
        <v>2722</v>
      </c>
      <c r="AB445" s="89" t="s">
        <v>5957</v>
      </c>
      <c r="AC445" t="s">
        <v>794</v>
      </c>
      <c r="AD445" s="89">
        <v>0</v>
      </c>
      <c r="AE445" s="132">
        <f>Kalkulator!$F$3</f>
        <v>45383</v>
      </c>
      <c r="AF445" s="133">
        <f>Kalkulator!$H$3</f>
        <v>45412</v>
      </c>
    </row>
    <row r="446" spans="1:32" s="89" customFormat="1">
      <c r="A446" s="89" t="s">
        <v>878</v>
      </c>
      <c r="B446" s="89" t="s">
        <v>4</v>
      </c>
      <c r="C446" s="89" t="s">
        <v>1657</v>
      </c>
      <c r="D446" s="89" t="s">
        <v>18</v>
      </c>
      <c r="E446" s="89" t="s">
        <v>452</v>
      </c>
      <c r="F446" s="90" t="s">
        <v>879</v>
      </c>
      <c r="G446" s="91" t="s">
        <v>12</v>
      </c>
      <c r="H446" s="89" t="s">
        <v>22</v>
      </c>
      <c r="I446" s="89" t="s">
        <v>22</v>
      </c>
      <c r="J446" s="89">
        <v>8200</v>
      </c>
      <c r="K446" s="89">
        <v>1</v>
      </c>
      <c r="L446" s="89" t="s">
        <v>1459</v>
      </c>
      <c r="M446" s="89" t="s">
        <v>21</v>
      </c>
      <c r="N446" s="89" t="s">
        <v>1419</v>
      </c>
      <c r="O446" s="89" t="s">
        <v>22</v>
      </c>
      <c r="P446" s="89" t="s">
        <v>22</v>
      </c>
      <c r="Q446" s="89" t="s">
        <v>22</v>
      </c>
      <c r="R446" s="89" t="s">
        <v>21</v>
      </c>
      <c r="S446" s="89">
        <v>75802</v>
      </c>
      <c r="T446" s="89" t="s">
        <v>2209</v>
      </c>
      <c r="U446" s="89" t="s">
        <v>1239</v>
      </c>
      <c r="V446" s="89" t="s">
        <v>736</v>
      </c>
      <c r="W446" s="89" t="s">
        <v>21</v>
      </c>
      <c r="X446" s="89" t="s">
        <v>22</v>
      </c>
      <c r="Y446" s="89" t="s">
        <v>2270</v>
      </c>
      <c r="Z446" s="89" t="s">
        <v>1734</v>
      </c>
      <c r="AA446" s="89" t="s">
        <v>2724</v>
      </c>
      <c r="AB446" s="89" t="s">
        <v>5958</v>
      </c>
      <c r="AC446" t="s">
        <v>794</v>
      </c>
      <c r="AD446" s="89">
        <v>0</v>
      </c>
      <c r="AE446" s="132">
        <f>Kalkulator!$F$3</f>
        <v>45383</v>
      </c>
      <c r="AF446" s="133">
        <f>Kalkulator!$H$3</f>
        <v>45412</v>
      </c>
    </row>
    <row r="447" spans="1:32" s="89" customFormat="1">
      <c r="A447" s="89" t="s">
        <v>880</v>
      </c>
      <c r="B447" s="89" t="s">
        <v>4</v>
      </c>
      <c r="C447" s="89" t="s">
        <v>1657</v>
      </c>
      <c r="D447" s="89" t="s">
        <v>132</v>
      </c>
      <c r="E447" s="89" t="s">
        <v>881</v>
      </c>
      <c r="F447" s="90" t="s">
        <v>882</v>
      </c>
      <c r="G447" s="91" t="s">
        <v>12</v>
      </c>
      <c r="H447" s="89" t="s">
        <v>22</v>
      </c>
      <c r="I447" s="89" t="s">
        <v>777</v>
      </c>
      <c r="J447" s="89">
        <v>8420</v>
      </c>
      <c r="K447" s="89">
        <v>1</v>
      </c>
      <c r="L447" s="89" t="s">
        <v>1280</v>
      </c>
      <c r="M447" s="89" t="s">
        <v>21</v>
      </c>
      <c r="N447" s="89" t="s">
        <v>1281</v>
      </c>
      <c r="O447" s="89" t="s">
        <v>22</v>
      </c>
      <c r="P447" s="89" t="s">
        <v>22</v>
      </c>
      <c r="Q447" s="89" t="s">
        <v>22</v>
      </c>
      <c r="R447" s="89" t="s">
        <v>21</v>
      </c>
      <c r="S447" s="89">
        <v>38970</v>
      </c>
      <c r="T447" s="89" t="s">
        <v>2211</v>
      </c>
      <c r="U447" s="89" t="s">
        <v>689</v>
      </c>
      <c r="V447" s="89" t="s">
        <v>736</v>
      </c>
      <c r="W447" s="89" t="s">
        <v>21</v>
      </c>
      <c r="X447" s="89" t="s">
        <v>22</v>
      </c>
      <c r="Y447" s="89" t="s">
        <v>2271</v>
      </c>
      <c r="Z447" s="89" t="s">
        <v>1735</v>
      </c>
      <c r="AA447" s="89" t="s">
        <v>2726</v>
      </c>
      <c r="AB447" s="89" t="s">
        <v>5959</v>
      </c>
      <c r="AC447" t="s">
        <v>794</v>
      </c>
      <c r="AD447" s="89">
        <v>0</v>
      </c>
      <c r="AE447" s="132">
        <f>Kalkulator!$F$3</f>
        <v>45383</v>
      </c>
      <c r="AF447" s="133">
        <f>Kalkulator!$H$3</f>
        <v>45412</v>
      </c>
    </row>
    <row r="448" spans="1:32" s="89" customFormat="1">
      <c r="A448" s="89" t="s">
        <v>883</v>
      </c>
      <c r="B448" s="89" t="s">
        <v>4</v>
      </c>
      <c r="C448" s="89" t="s">
        <v>1657</v>
      </c>
      <c r="D448" s="89" t="s">
        <v>132</v>
      </c>
      <c r="E448" s="89" t="s">
        <v>881</v>
      </c>
      <c r="F448" s="90" t="s">
        <v>884</v>
      </c>
      <c r="G448" s="91" t="s">
        <v>12</v>
      </c>
      <c r="H448" s="89" t="s">
        <v>22</v>
      </c>
      <c r="I448" s="89" t="s">
        <v>22</v>
      </c>
      <c r="J448" s="89">
        <v>8420</v>
      </c>
      <c r="K448" s="89">
        <v>1</v>
      </c>
      <c r="L448" s="89" t="s">
        <v>1459</v>
      </c>
      <c r="M448" s="89" t="s">
        <v>21</v>
      </c>
      <c r="N448" s="89" t="s">
        <v>1420</v>
      </c>
      <c r="O448" s="89" t="s">
        <v>22</v>
      </c>
      <c r="P448" s="89" t="s">
        <v>22</v>
      </c>
      <c r="Q448" s="89" t="s">
        <v>22</v>
      </c>
      <c r="R448" s="89" t="s">
        <v>21</v>
      </c>
      <c r="S448" s="89">
        <v>38970</v>
      </c>
      <c r="T448" s="89" t="s">
        <v>2226</v>
      </c>
      <c r="U448" s="89" t="s">
        <v>1239</v>
      </c>
      <c r="V448" s="89" t="s">
        <v>736</v>
      </c>
      <c r="W448" s="89" t="s">
        <v>21</v>
      </c>
      <c r="X448" s="89" t="s">
        <v>22</v>
      </c>
      <c r="Y448" s="89" t="s">
        <v>2272</v>
      </c>
      <c r="Z448" s="89" t="s">
        <v>1736</v>
      </c>
      <c r="AA448" s="89" t="s">
        <v>2728</v>
      </c>
      <c r="AB448" s="89" t="s">
        <v>5960</v>
      </c>
      <c r="AC448" t="s">
        <v>794</v>
      </c>
      <c r="AD448" s="89">
        <v>0</v>
      </c>
      <c r="AE448" s="132">
        <f>Kalkulator!$F$3</f>
        <v>45383</v>
      </c>
      <c r="AF448" s="133">
        <f>Kalkulator!$H$3</f>
        <v>45412</v>
      </c>
    </row>
    <row r="449" spans="1:32" s="89" customFormat="1">
      <c r="A449" s="89" t="s">
        <v>885</v>
      </c>
      <c r="B449" s="89" t="s">
        <v>4</v>
      </c>
      <c r="C449" s="89" t="s">
        <v>1657</v>
      </c>
      <c r="D449" s="89" t="s">
        <v>132</v>
      </c>
      <c r="E449" s="89" t="s">
        <v>886</v>
      </c>
      <c r="F449" s="90" t="s">
        <v>887</v>
      </c>
      <c r="G449" s="91" t="s">
        <v>12</v>
      </c>
      <c r="H449" s="89" t="s">
        <v>22</v>
      </c>
      <c r="I449" s="89" t="s">
        <v>777</v>
      </c>
      <c r="J449" s="89">
        <v>7150</v>
      </c>
      <c r="K449" s="89">
        <v>1</v>
      </c>
      <c r="L449" s="89" t="s">
        <v>1280</v>
      </c>
      <c r="M449" s="89" t="s">
        <v>21</v>
      </c>
      <c r="N449" s="89" t="s">
        <v>1421</v>
      </c>
      <c r="O449" s="89" t="s">
        <v>22</v>
      </c>
      <c r="P449" s="89" t="s">
        <v>22</v>
      </c>
      <c r="Q449" s="89" t="s">
        <v>22</v>
      </c>
      <c r="R449" s="89" t="s">
        <v>21</v>
      </c>
      <c r="S449" s="89">
        <v>36641</v>
      </c>
      <c r="T449" s="89" t="s">
        <v>2211</v>
      </c>
      <c r="U449" s="89" t="s">
        <v>1239</v>
      </c>
      <c r="V449" s="89" t="s">
        <v>736</v>
      </c>
      <c r="W449" s="89" t="s">
        <v>21</v>
      </c>
      <c r="X449" s="89" t="s">
        <v>22</v>
      </c>
      <c r="Y449" s="89" t="s">
        <v>2273</v>
      </c>
      <c r="Z449" s="89" t="s">
        <v>1737</v>
      </c>
      <c r="AA449" s="89" t="s">
        <v>2730</v>
      </c>
      <c r="AB449" s="89" t="s">
        <v>5961</v>
      </c>
      <c r="AC449" t="s">
        <v>794</v>
      </c>
      <c r="AD449" s="89">
        <v>0</v>
      </c>
      <c r="AE449" s="132">
        <f>Kalkulator!$F$3</f>
        <v>45383</v>
      </c>
      <c r="AF449" s="133">
        <f>Kalkulator!$H$3</f>
        <v>45412</v>
      </c>
    </row>
    <row r="450" spans="1:32" s="89" customFormat="1">
      <c r="A450" s="89" t="s">
        <v>888</v>
      </c>
      <c r="B450" s="89" t="s">
        <v>4</v>
      </c>
      <c r="C450" s="89" t="s">
        <v>1657</v>
      </c>
      <c r="D450" s="89" t="s">
        <v>58</v>
      </c>
      <c r="E450" s="89" t="s">
        <v>889</v>
      </c>
      <c r="F450" s="90" t="s">
        <v>890</v>
      </c>
      <c r="G450" s="91" t="s">
        <v>12</v>
      </c>
      <c r="H450" s="89" t="s">
        <v>22</v>
      </c>
      <c r="I450" s="89" t="s">
        <v>777</v>
      </c>
      <c r="J450" s="89">
        <v>8420</v>
      </c>
      <c r="K450" s="89">
        <v>1</v>
      </c>
      <c r="L450" s="89" t="s">
        <v>1280</v>
      </c>
      <c r="M450" s="89" t="s">
        <v>21</v>
      </c>
      <c r="N450" s="89" t="s">
        <v>1422</v>
      </c>
      <c r="O450" s="89" t="s">
        <v>22</v>
      </c>
      <c r="P450" s="89" t="s">
        <v>22</v>
      </c>
      <c r="Q450" s="89" t="s">
        <v>22</v>
      </c>
      <c r="R450" s="89" t="s">
        <v>21</v>
      </c>
      <c r="S450" s="89">
        <v>86931</v>
      </c>
      <c r="T450" s="89" t="s">
        <v>2211</v>
      </c>
      <c r="U450" s="89" t="s">
        <v>1239</v>
      </c>
      <c r="V450" s="89" t="s">
        <v>736</v>
      </c>
      <c r="W450" s="89" t="s">
        <v>21</v>
      </c>
      <c r="X450" s="89" t="s">
        <v>22</v>
      </c>
      <c r="Y450" s="89" t="s">
        <v>2274</v>
      </c>
      <c r="Z450" s="89" t="s">
        <v>1738</v>
      </c>
      <c r="AA450" s="89" t="s">
        <v>2732</v>
      </c>
      <c r="AB450" s="89" t="s">
        <v>5962</v>
      </c>
      <c r="AC450" t="s">
        <v>794</v>
      </c>
      <c r="AD450" s="89">
        <v>0</v>
      </c>
      <c r="AE450" s="132">
        <f>Kalkulator!$F$3</f>
        <v>45383</v>
      </c>
      <c r="AF450" s="133">
        <f>Kalkulator!$H$3</f>
        <v>45412</v>
      </c>
    </row>
    <row r="451" spans="1:32" s="89" customFormat="1">
      <c r="A451" s="89" t="s">
        <v>891</v>
      </c>
      <c r="B451" s="89" t="s">
        <v>4</v>
      </c>
      <c r="C451" s="89" t="s">
        <v>1657</v>
      </c>
      <c r="D451" s="89" t="s">
        <v>64</v>
      </c>
      <c r="E451" s="89" t="s">
        <v>892</v>
      </c>
      <c r="F451" s="90" t="s">
        <v>893</v>
      </c>
      <c r="G451" s="91" t="s">
        <v>12</v>
      </c>
      <c r="H451" s="89" t="s">
        <v>22</v>
      </c>
      <c r="I451" s="89" t="s">
        <v>22</v>
      </c>
      <c r="J451" s="89">
        <v>8650</v>
      </c>
      <c r="K451" s="89">
        <v>1</v>
      </c>
      <c r="L451" s="89" t="s">
        <v>1280</v>
      </c>
      <c r="M451" s="89" t="s">
        <v>21</v>
      </c>
      <c r="N451" s="89" t="s">
        <v>1403</v>
      </c>
      <c r="O451" s="89" t="s">
        <v>22</v>
      </c>
      <c r="P451" s="89" t="s">
        <v>22</v>
      </c>
      <c r="Q451" s="89" t="s">
        <v>22</v>
      </c>
      <c r="R451" s="89" t="s">
        <v>21</v>
      </c>
      <c r="S451" s="89">
        <v>78335</v>
      </c>
      <c r="T451" s="89" t="s">
        <v>2209</v>
      </c>
      <c r="U451" s="89" t="s">
        <v>1239</v>
      </c>
      <c r="V451" s="89" t="s">
        <v>736</v>
      </c>
      <c r="W451" s="89" t="s">
        <v>21</v>
      </c>
      <c r="X451" s="89" t="s">
        <v>22</v>
      </c>
      <c r="Y451" s="89" t="s">
        <v>2275</v>
      </c>
      <c r="Z451" s="89" t="s">
        <v>1739</v>
      </c>
      <c r="AA451" s="89" t="s">
        <v>2734</v>
      </c>
      <c r="AB451" s="89" t="s">
        <v>5963</v>
      </c>
      <c r="AC451" t="s">
        <v>794</v>
      </c>
      <c r="AD451" s="89">
        <v>0</v>
      </c>
      <c r="AE451" s="132">
        <f>Kalkulator!$F$3</f>
        <v>45383</v>
      </c>
      <c r="AF451" s="133">
        <f>Kalkulator!$H$3</f>
        <v>45412</v>
      </c>
    </row>
    <row r="452" spans="1:32" s="89" customFormat="1">
      <c r="A452" s="89" t="s">
        <v>894</v>
      </c>
      <c r="B452" s="89" t="s">
        <v>4</v>
      </c>
      <c r="C452" s="89" t="s">
        <v>1657</v>
      </c>
      <c r="D452" s="89" t="s">
        <v>64</v>
      </c>
      <c r="E452" s="89" t="s">
        <v>892</v>
      </c>
      <c r="F452" s="90" t="s">
        <v>895</v>
      </c>
      <c r="G452" s="91" t="s">
        <v>12</v>
      </c>
      <c r="H452" s="89" t="s">
        <v>22</v>
      </c>
      <c r="I452" s="89" t="s">
        <v>1462</v>
      </c>
      <c r="J452" s="89">
        <v>8200</v>
      </c>
      <c r="K452" s="89">
        <v>1</v>
      </c>
      <c r="L452" s="89" t="s">
        <v>1280</v>
      </c>
      <c r="M452" s="89" t="s">
        <v>21</v>
      </c>
      <c r="N452" s="89" t="s">
        <v>1403</v>
      </c>
      <c r="O452" s="89" t="s">
        <v>22</v>
      </c>
      <c r="P452" s="89" t="s">
        <v>22</v>
      </c>
      <c r="Q452" s="89" t="s">
        <v>22</v>
      </c>
      <c r="R452" s="89" t="s">
        <v>21</v>
      </c>
      <c r="S452" s="89">
        <v>78335</v>
      </c>
      <c r="T452" s="89" t="s">
        <v>2211</v>
      </c>
      <c r="U452" s="89" t="s">
        <v>1239</v>
      </c>
      <c r="V452" s="89" t="s">
        <v>736</v>
      </c>
      <c r="W452" s="89" t="s">
        <v>21</v>
      </c>
      <c r="X452" s="89" t="s">
        <v>22</v>
      </c>
      <c r="Y452" s="89" t="s">
        <v>2276</v>
      </c>
      <c r="Z452" s="89" t="s">
        <v>1740</v>
      </c>
      <c r="AA452" s="89" t="s">
        <v>2736</v>
      </c>
      <c r="AB452" s="89" t="s">
        <v>5964</v>
      </c>
      <c r="AC452" t="s">
        <v>794</v>
      </c>
      <c r="AD452" s="89">
        <v>0</v>
      </c>
      <c r="AE452" s="132">
        <f>Kalkulator!$F$3</f>
        <v>45383</v>
      </c>
      <c r="AF452" s="133">
        <f>Kalkulator!$H$3</f>
        <v>45412</v>
      </c>
    </row>
    <row r="453" spans="1:32" s="89" customFormat="1">
      <c r="A453" s="89" t="s">
        <v>896</v>
      </c>
      <c r="B453" s="89" t="s">
        <v>4</v>
      </c>
      <c r="C453" s="89" t="s">
        <v>1657</v>
      </c>
      <c r="D453" s="89" t="s">
        <v>64</v>
      </c>
      <c r="E453" s="89" t="s">
        <v>892</v>
      </c>
      <c r="F453" s="90" t="s">
        <v>897</v>
      </c>
      <c r="G453" s="91" t="s">
        <v>12</v>
      </c>
      <c r="H453" s="89" t="s">
        <v>22</v>
      </c>
      <c r="I453" s="89" t="s">
        <v>22</v>
      </c>
      <c r="J453" s="89">
        <v>8420</v>
      </c>
      <c r="K453" s="89">
        <v>1</v>
      </c>
      <c r="L453" s="89" t="s">
        <v>1459</v>
      </c>
      <c r="M453" s="89" t="s">
        <v>21</v>
      </c>
      <c r="N453" s="89" t="s">
        <v>1403</v>
      </c>
      <c r="O453" s="89" t="s">
        <v>22</v>
      </c>
      <c r="P453" s="89" t="s">
        <v>22</v>
      </c>
      <c r="Q453" s="89" t="s">
        <v>22</v>
      </c>
      <c r="R453" s="89" t="s">
        <v>21</v>
      </c>
      <c r="S453" s="89">
        <v>78335</v>
      </c>
      <c r="T453" s="89" t="s">
        <v>2234</v>
      </c>
      <c r="U453" s="89" t="s">
        <v>689</v>
      </c>
      <c r="V453" s="89" t="s">
        <v>736</v>
      </c>
      <c r="W453" s="89" t="s">
        <v>21</v>
      </c>
      <c r="X453" s="89" t="s">
        <v>22</v>
      </c>
      <c r="Y453" s="89" t="s">
        <v>2277</v>
      </c>
      <c r="Z453" s="89" t="s">
        <v>1741</v>
      </c>
      <c r="AA453" s="89" t="s">
        <v>2738</v>
      </c>
      <c r="AB453" s="89" t="s">
        <v>5965</v>
      </c>
      <c r="AC453" t="s">
        <v>794</v>
      </c>
      <c r="AD453" s="89">
        <v>0</v>
      </c>
      <c r="AE453" s="132">
        <f>Kalkulator!$F$3</f>
        <v>45383</v>
      </c>
      <c r="AF453" s="133">
        <f>Kalkulator!$H$3</f>
        <v>45412</v>
      </c>
    </row>
    <row r="454" spans="1:32" s="89" customFormat="1">
      <c r="A454" s="89" t="s">
        <v>898</v>
      </c>
      <c r="B454" s="89" t="s">
        <v>4</v>
      </c>
      <c r="C454" s="89" t="s">
        <v>1657</v>
      </c>
      <c r="D454" s="89" t="s">
        <v>64</v>
      </c>
      <c r="E454" s="89" t="s">
        <v>899</v>
      </c>
      <c r="F454" s="90" t="s">
        <v>900</v>
      </c>
      <c r="G454" s="91" t="s">
        <v>12</v>
      </c>
      <c r="H454" s="89" t="s">
        <v>22</v>
      </c>
      <c r="I454" s="89" t="s">
        <v>777</v>
      </c>
      <c r="J454" s="89">
        <v>6400</v>
      </c>
      <c r="K454" s="89">
        <v>1</v>
      </c>
      <c r="L454" s="89" t="s">
        <v>1280</v>
      </c>
      <c r="M454" s="89" t="s">
        <v>21</v>
      </c>
      <c r="N454" s="89" t="s">
        <v>899</v>
      </c>
      <c r="O454" s="89" t="s">
        <v>22</v>
      </c>
      <c r="P454" s="89" t="s">
        <v>22</v>
      </c>
      <c r="Q454" s="89" t="s">
        <v>22</v>
      </c>
      <c r="R454" s="89" t="s">
        <v>21</v>
      </c>
      <c r="S454" s="89">
        <v>19010</v>
      </c>
      <c r="T454" s="89" t="s">
        <v>2211</v>
      </c>
      <c r="U454" s="89" t="s">
        <v>1239</v>
      </c>
      <c r="V454" s="89" t="s">
        <v>736</v>
      </c>
      <c r="W454" s="89" t="s">
        <v>21</v>
      </c>
      <c r="X454" s="89" t="s">
        <v>22</v>
      </c>
      <c r="Y454" s="89" t="s">
        <v>2278</v>
      </c>
      <c r="Z454" s="89" t="s">
        <v>1742</v>
      </c>
      <c r="AA454" s="89" t="s">
        <v>2740</v>
      </c>
      <c r="AB454" s="89" t="s">
        <v>5966</v>
      </c>
      <c r="AC454" t="s">
        <v>794</v>
      </c>
      <c r="AD454" s="89">
        <v>0</v>
      </c>
      <c r="AE454" s="132">
        <f>Kalkulator!$F$3</f>
        <v>45383</v>
      </c>
      <c r="AF454" s="133">
        <f>Kalkulator!$H$3</f>
        <v>45412</v>
      </c>
    </row>
    <row r="455" spans="1:32" s="89" customFormat="1">
      <c r="A455" s="89" t="s">
        <v>901</v>
      </c>
      <c r="B455" s="89" t="s">
        <v>4</v>
      </c>
      <c r="C455" s="89" t="s">
        <v>1657</v>
      </c>
      <c r="D455" s="89" t="s">
        <v>58</v>
      </c>
      <c r="E455" s="89" t="s">
        <v>59</v>
      </c>
      <c r="F455" s="90" t="s">
        <v>1218</v>
      </c>
      <c r="G455" s="91" t="s">
        <v>12</v>
      </c>
      <c r="H455" s="89" t="s">
        <v>22</v>
      </c>
      <c r="I455" s="89" t="s">
        <v>1452</v>
      </c>
      <c r="J455" s="89">
        <v>45600</v>
      </c>
      <c r="K455" s="89">
        <v>1</v>
      </c>
      <c r="L455" s="89" t="s">
        <v>1459</v>
      </c>
      <c r="M455" s="89" t="s">
        <v>21</v>
      </c>
      <c r="N455" s="89" t="s">
        <v>1281</v>
      </c>
      <c r="O455" s="89" t="s">
        <v>23</v>
      </c>
      <c r="P455" s="89" t="s">
        <v>23</v>
      </c>
      <c r="Q455" s="89" t="s">
        <v>23</v>
      </c>
      <c r="R455" s="89" t="s">
        <v>62</v>
      </c>
      <c r="S455" s="89">
        <v>296262</v>
      </c>
      <c r="T455" s="89" t="s">
        <v>2279</v>
      </c>
      <c r="U455" s="89" t="s">
        <v>1239</v>
      </c>
      <c r="V455" s="89" t="s">
        <v>736</v>
      </c>
      <c r="W455" s="89" t="s">
        <v>21</v>
      </c>
      <c r="X455" s="89" t="s">
        <v>22</v>
      </c>
      <c r="Y455" s="89" t="s">
        <v>2280</v>
      </c>
      <c r="Z455" s="89" t="s">
        <v>1743</v>
      </c>
      <c r="AA455" s="89" t="s">
        <v>2742</v>
      </c>
      <c r="AB455" s="89" t="s">
        <v>5967</v>
      </c>
      <c r="AC455" t="s">
        <v>794</v>
      </c>
      <c r="AD455" s="89">
        <v>0</v>
      </c>
      <c r="AE455" s="132">
        <f>Kalkulator!$F$3</f>
        <v>45383</v>
      </c>
      <c r="AF455" s="133">
        <f>Kalkulator!$H$3</f>
        <v>45412</v>
      </c>
    </row>
    <row r="456" spans="1:32" s="89" customFormat="1">
      <c r="A456" s="89" t="s">
        <v>1744</v>
      </c>
      <c r="B456" s="89" t="s">
        <v>4</v>
      </c>
      <c r="C456" s="89" t="s">
        <v>1657</v>
      </c>
      <c r="D456" s="89" t="s">
        <v>58</v>
      </c>
      <c r="E456" s="89" t="s">
        <v>59</v>
      </c>
      <c r="F456" s="90" t="s">
        <v>1745</v>
      </c>
      <c r="G456" s="91" t="s">
        <v>12</v>
      </c>
      <c r="H456" s="89" t="s">
        <v>22</v>
      </c>
      <c r="I456" s="89" t="s">
        <v>1746</v>
      </c>
      <c r="J456" s="89">
        <v>23600</v>
      </c>
      <c r="K456" s="89">
        <v>1</v>
      </c>
      <c r="L456" s="89" t="s">
        <v>1459</v>
      </c>
      <c r="M456" s="89" t="s">
        <v>21</v>
      </c>
      <c r="N456" s="89" t="s">
        <v>1281</v>
      </c>
      <c r="O456" s="89" t="s">
        <v>23</v>
      </c>
      <c r="P456" s="89" t="s">
        <v>23</v>
      </c>
      <c r="Q456" s="89" t="s">
        <v>23</v>
      </c>
      <c r="R456" s="89" t="s">
        <v>62</v>
      </c>
      <c r="S456" s="89">
        <v>296262</v>
      </c>
      <c r="T456" s="89" t="s">
        <v>2226</v>
      </c>
      <c r="U456" s="89" t="s">
        <v>1239</v>
      </c>
      <c r="V456" s="89" t="s">
        <v>736</v>
      </c>
      <c r="W456" s="89" t="s">
        <v>21</v>
      </c>
      <c r="X456" s="89" t="s">
        <v>22</v>
      </c>
      <c r="Y456" s="89" t="s">
        <v>2281</v>
      </c>
      <c r="Z456" s="89" t="s">
        <v>1747</v>
      </c>
      <c r="AA456" s="89" t="s">
        <v>2744</v>
      </c>
      <c r="AB456" s="89" t="s">
        <v>5968</v>
      </c>
      <c r="AC456" t="s">
        <v>794</v>
      </c>
      <c r="AD456" s="89">
        <v>0</v>
      </c>
      <c r="AE456" s="132">
        <f>Kalkulator!$F$3</f>
        <v>45383</v>
      </c>
      <c r="AF456" s="133">
        <f>Kalkulator!$H$3</f>
        <v>45412</v>
      </c>
    </row>
    <row r="457" spans="1:32" s="89" customFormat="1">
      <c r="A457" s="89" t="s">
        <v>902</v>
      </c>
      <c r="B457" s="89" t="s">
        <v>4</v>
      </c>
      <c r="C457" s="89" t="s">
        <v>1657</v>
      </c>
      <c r="D457" s="89" t="s">
        <v>126</v>
      </c>
      <c r="E457" s="89" t="s">
        <v>903</v>
      </c>
      <c r="F457" s="90" t="s">
        <v>904</v>
      </c>
      <c r="G457" s="91" t="s">
        <v>12</v>
      </c>
      <c r="H457" s="89" t="s">
        <v>22</v>
      </c>
      <c r="I457" s="89" t="s">
        <v>777</v>
      </c>
      <c r="J457" s="89">
        <v>8150</v>
      </c>
      <c r="K457" s="89">
        <v>1</v>
      </c>
      <c r="L457" s="89" t="s">
        <v>1280</v>
      </c>
      <c r="M457" s="89" t="s">
        <v>21</v>
      </c>
      <c r="N457" s="89" t="s">
        <v>903</v>
      </c>
      <c r="O457" s="89" t="s">
        <v>22</v>
      </c>
      <c r="P457" s="89" t="s">
        <v>22</v>
      </c>
      <c r="Q457" s="89" t="s">
        <v>22</v>
      </c>
      <c r="R457" s="89" t="s">
        <v>21</v>
      </c>
      <c r="S457" s="89">
        <v>54873</v>
      </c>
      <c r="T457" s="89" t="s">
        <v>2211</v>
      </c>
      <c r="U457" s="89" t="s">
        <v>1239</v>
      </c>
      <c r="V457" s="89" t="s">
        <v>736</v>
      </c>
      <c r="W457" s="89" t="s">
        <v>21</v>
      </c>
      <c r="X457" s="89" t="s">
        <v>22</v>
      </c>
      <c r="Y457" s="89" t="s">
        <v>2282</v>
      </c>
      <c r="Z457" s="89" t="s">
        <v>1748</v>
      </c>
      <c r="AA457" s="89" t="s">
        <v>2746</v>
      </c>
      <c r="AB457" s="89" t="s">
        <v>5969</v>
      </c>
      <c r="AC457" t="s">
        <v>794</v>
      </c>
      <c r="AD457" s="89">
        <v>0</v>
      </c>
      <c r="AE457" s="132">
        <f>Kalkulator!$F$3</f>
        <v>45383</v>
      </c>
      <c r="AF457" s="133">
        <f>Kalkulator!$H$3</f>
        <v>45412</v>
      </c>
    </row>
    <row r="458" spans="1:32" s="89" customFormat="1">
      <c r="A458" s="89" t="s">
        <v>905</v>
      </c>
      <c r="B458" s="89" t="s">
        <v>4</v>
      </c>
      <c r="C458" s="89" t="s">
        <v>1657</v>
      </c>
      <c r="D458" s="89" t="s">
        <v>265</v>
      </c>
      <c r="E458" s="89" t="s">
        <v>266</v>
      </c>
      <c r="F458" s="90" t="s">
        <v>906</v>
      </c>
      <c r="G458" s="91" t="s">
        <v>12</v>
      </c>
      <c r="H458" s="89" t="s">
        <v>22</v>
      </c>
      <c r="I458" s="89" t="s">
        <v>22</v>
      </c>
      <c r="J458" s="89">
        <v>8200</v>
      </c>
      <c r="K458" s="89">
        <v>1</v>
      </c>
      <c r="L458" s="89" t="s">
        <v>1280</v>
      </c>
      <c r="M458" s="89" t="s">
        <v>21</v>
      </c>
      <c r="N458" s="89" t="s">
        <v>1423</v>
      </c>
      <c r="O458" s="89" t="s">
        <v>22</v>
      </c>
      <c r="P458" s="89" t="s">
        <v>22</v>
      </c>
      <c r="Q458" s="89" t="s">
        <v>22</v>
      </c>
      <c r="R458" s="89" t="s">
        <v>21</v>
      </c>
      <c r="S458" s="89">
        <v>203804</v>
      </c>
      <c r="T458" s="89" t="s">
        <v>2209</v>
      </c>
      <c r="U458" s="89" t="s">
        <v>1239</v>
      </c>
      <c r="V458" s="89" t="s">
        <v>736</v>
      </c>
      <c r="W458" s="89" t="s">
        <v>21</v>
      </c>
      <c r="X458" s="89" t="s">
        <v>22</v>
      </c>
      <c r="Y458" s="89" t="s">
        <v>2283</v>
      </c>
      <c r="Z458" s="89" t="s">
        <v>1749</v>
      </c>
      <c r="AA458" s="89" t="s">
        <v>2748</v>
      </c>
      <c r="AB458" s="89" t="s">
        <v>5970</v>
      </c>
      <c r="AC458" t="s">
        <v>794</v>
      </c>
      <c r="AD458" s="89">
        <v>0</v>
      </c>
      <c r="AE458" s="132">
        <f>Kalkulator!$F$3</f>
        <v>45383</v>
      </c>
      <c r="AF458" s="133">
        <f>Kalkulator!$H$3</f>
        <v>45412</v>
      </c>
    </row>
    <row r="459" spans="1:32" s="89" customFormat="1">
      <c r="A459" s="89" t="s">
        <v>907</v>
      </c>
      <c r="B459" s="89" t="s">
        <v>4</v>
      </c>
      <c r="C459" s="89" t="s">
        <v>1657</v>
      </c>
      <c r="D459" s="89" t="s">
        <v>265</v>
      </c>
      <c r="E459" s="89" t="s">
        <v>266</v>
      </c>
      <c r="F459" s="90" t="s">
        <v>908</v>
      </c>
      <c r="G459" s="91" t="s">
        <v>12</v>
      </c>
      <c r="H459" s="89" t="s">
        <v>22</v>
      </c>
      <c r="I459" s="89" t="s">
        <v>22</v>
      </c>
      <c r="J459" s="89">
        <v>9450</v>
      </c>
      <c r="K459" s="89">
        <v>1</v>
      </c>
      <c r="L459" s="89" t="s">
        <v>1459</v>
      </c>
      <c r="M459" s="89" t="s">
        <v>21</v>
      </c>
      <c r="N459" s="89" t="s">
        <v>1387</v>
      </c>
      <c r="O459" s="89" t="s">
        <v>22</v>
      </c>
      <c r="P459" s="89" t="s">
        <v>22</v>
      </c>
      <c r="Q459" s="89" t="s">
        <v>22</v>
      </c>
      <c r="R459" s="89" t="s">
        <v>21</v>
      </c>
      <c r="S459" s="89">
        <v>203804</v>
      </c>
      <c r="T459" s="89" t="s">
        <v>2284</v>
      </c>
      <c r="U459" s="89" t="s">
        <v>1239</v>
      </c>
      <c r="V459" s="89" t="s">
        <v>736</v>
      </c>
      <c r="W459" s="89" t="s">
        <v>21</v>
      </c>
      <c r="X459" s="89" t="s">
        <v>22</v>
      </c>
      <c r="Y459" s="89" t="s">
        <v>2285</v>
      </c>
      <c r="Z459" s="89" t="s">
        <v>1750</v>
      </c>
      <c r="AA459" s="89" t="s">
        <v>2750</v>
      </c>
      <c r="AB459" s="89" t="s">
        <v>5971</v>
      </c>
      <c r="AC459" t="s">
        <v>794</v>
      </c>
      <c r="AD459" s="89">
        <v>0</v>
      </c>
      <c r="AE459" s="132">
        <f>Kalkulator!$F$3</f>
        <v>45383</v>
      </c>
      <c r="AF459" s="133">
        <f>Kalkulator!$H$3</f>
        <v>45412</v>
      </c>
    </row>
    <row r="460" spans="1:32" s="89" customFormat="1">
      <c r="A460" s="89" t="s">
        <v>909</v>
      </c>
      <c r="B460" s="89" t="s">
        <v>4</v>
      </c>
      <c r="C460" s="89" t="s">
        <v>1657</v>
      </c>
      <c r="D460" s="89" t="s">
        <v>265</v>
      </c>
      <c r="E460" s="89" t="s">
        <v>266</v>
      </c>
      <c r="F460" s="90" t="s">
        <v>910</v>
      </c>
      <c r="G460" s="91" t="s">
        <v>12</v>
      </c>
      <c r="H460" s="89" t="s">
        <v>22</v>
      </c>
      <c r="I460" s="89" t="s">
        <v>777</v>
      </c>
      <c r="J460" s="89">
        <v>9800</v>
      </c>
      <c r="K460" s="89">
        <v>1</v>
      </c>
      <c r="L460" s="89" t="s">
        <v>1280</v>
      </c>
      <c r="M460" s="89" t="s">
        <v>21</v>
      </c>
      <c r="N460" s="89" t="s">
        <v>1391</v>
      </c>
      <c r="O460" s="89" t="s">
        <v>22</v>
      </c>
      <c r="P460" s="89" t="s">
        <v>22</v>
      </c>
      <c r="Q460" s="89" t="s">
        <v>22</v>
      </c>
      <c r="R460" s="89" t="s">
        <v>21</v>
      </c>
      <c r="S460" s="89">
        <v>203804</v>
      </c>
      <c r="T460" s="89" t="s">
        <v>2211</v>
      </c>
      <c r="U460" s="89" t="s">
        <v>1239</v>
      </c>
      <c r="V460" s="89" t="s">
        <v>736</v>
      </c>
      <c r="W460" s="89" t="s">
        <v>21</v>
      </c>
      <c r="X460" s="89" t="s">
        <v>22</v>
      </c>
      <c r="Y460" s="89" t="s">
        <v>2286</v>
      </c>
      <c r="Z460" s="89" t="s">
        <v>1751</v>
      </c>
      <c r="AA460" s="89" t="s">
        <v>2752</v>
      </c>
      <c r="AB460" s="89" t="s">
        <v>5972</v>
      </c>
      <c r="AC460" t="s">
        <v>794</v>
      </c>
      <c r="AD460" s="89">
        <v>0</v>
      </c>
      <c r="AE460" s="132">
        <f>Kalkulator!$F$3</f>
        <v>45383</v>
      </c>
      <c r="AF460" s="133">
        <f>Kalkulator!$H$3</f>
        <v>45412</v>
      </c>
    </row>
    <row r="461" spans="1:32" s="89" customFormat="1">
      <c r="A461" s="89" t="s">
        <v>1752</v>
      </c>
      <c r="B461" s="89" t="s">
        <v>4</v>
      </c>
      <c r="C461" s="89" t="s">
        <v>1657</v>
      </c>
      <c r="D461" s="89" t="s">
        <v>126</v>
      </c>
      <c r="E461" s="89" t="s">
        <v>1753</v>
      </c>
      <c r="F461" s="90" t="s">
        <v>1754</v>
      </c>
      <c r="G461" s="91" t="s">
        <v>12</v>
      </c>
      <c r="H461" s="89" t="s">
        <v>22</v>
      </c>
      <c r="I461" s="89" t="s">
        <v>1755</v>
      </c>
      <c r="J461" s="89">
        <v>6400</v>
      </c>
      <c r="K461" s="89">
        <v>1</v>
      </c>
      <c r="L461" s="89" t="s">
        <v>1280</v>
      </c>
      <c r="M461" s="89" t="s">
        <v>21</v>
      </c>
      <c r="N461" s="89" t="s">
        <v>1753</v>
      </c>
      <c r="O461" s="89" t="s">
        <v>22</v>
      </c>
      <c r="P461" s="89" t="s">
        <v>22</v>
      </c>
      <c r="Q461" s="89" t="s">
        <v>22</v>
      </c>
      <c r="R461" s="89" t="s">
        <v>21</v>
      </c>
      <c r="S461" s="89">
        <v>23797</v>
      </c>
      <c r="T461" s="89" t="s">
        <v>2287</v>
      </c>
      <c r="U461" s="89" t="s">
        <v>1239</v>
      </c>
      <c r="V461" s="89" t="s">
        <v>736</v>
      </c>
      <c r="W461" s="89" t="s">
        <v>21</v>
      </c>
      <c r="X461" s="89" t="s">
        <v>22</v>
      </c>
      <c r="Y461" s="89" t="s">
        <v>2288</v>
      </c>
      <c r="Z461" s="89" t="s">
        <v>1756</v>
      </c>
      <c r="AA461" s="89" t="s">
        <v>2754</v>
      </c>
      <c r="AB461" s="89" t="s">
        <v>5973</v>
      </c>
      <c r="AC461" t="s">
        <v>794</v>
      </c>
      <c r="AD461" s="89">
        <v>0</v>
      </c>
      <c r="AE461" s="132">
        <f>Kalkulator!$F$3</f>
        <v>45383</v>
      </c>
      <c r="AF461" s="133">
        <f>Kalkulator!$H$3</f>
        <v>45412</v>
      </c>
    </row>
    <row r="462" spans="1:32" s="89" customFormat="1">
      <c r="A462" s="89" t="s">
        <v>911</v>
      </c>
      <c r="B462" s="89" t="s">
        <v>4</v>
      </c>
      <c r="C462" s="89" t="s">
        <v>1657</v>
      </c>
      <c r="D462" s="89" t="s">
        <v>64</v>
      </c>
      <c r="E462" s="89" t="s">
        <v>912</v>
      </c>
      <c r="F462" s="90" t="s">
        <v>913</v>
      </c>
      <c r="G462" s="91" t="s">
        <v>12</v>
      </c>
      <c r="H462" s="89" t="s">
        <v>22</v>
      </c>
      <c r="I462" s="89" t="s">
        <v>1463</v>
      </c>
      <c r="J462" s="89">
        <v>8420</v>
      </c>
      <c r="K462" s="89">
        <v>1</v>
      </c>
      <c r="L462" s="89" t="s">
        <v>1280</v>
      </c>
      <c r="M462" s="89" t="s">
        <v>21</v>
      </c>
      <c r="N462" s="89" t="s">
        <v>1424</v>
      </c>
      <c r="O462" s="89" t="s">
        <v>22</v>
      </c>
      <c r="P462" s="89" t="s">
        <v>22</v>
      </c>
      <c r="Q462" s="89" t="s">
        <v>22</v>
      </c>
      <c r="R462" s="89" t="s">
        <v>21</v>
      </c>
      <c r="S462" s="89">
        <v>26845</v>
      </c>
      <c r="T462" s="89" t="s">
        <v>2211</v>
      </c>
      <c r="U462" s="89" t="s">
        <v>1239</v>
      </c>
      <c r="V462" s="89" t="s">
        <v>736</v>
      </c>
      <c r="W462" s="89" t="s">
        <v>21</v>
      </c>
      <c r="X462" s="89" t="s">
        <v>22</v>
      </c>
      <c r="Y462" s="89" t="s">
        <v>2289</v>
      </c>
      <c r="Z462" s="89" t="s">
        <v>1757</v>
      </c>
      <c r="AA462" s="89" t="s">
        <v>2756</v>
      </c>
      <c r="AB462" s="89" t="s">
        <v>5974</v>
      </c>
      <c r="AC462" t="s">
        <v>794</v>
      </c>
      <c r="AD462" s="89">
        <v>0</v>
      </c>
      <c r="AE462" s="132">
        <f>Kalkulator!$F$3</f>
        <v>45383</v>
      </c>
      <c r="AF462" s="133">
        <f>Kalkulator!$H$3</f>
        <v>45412</v>
      </c>
    </row>
    <row r="463" spans="1:32" s="89" customFormat="1">
      <c r="A463" s="89" t="s">
        <v>914</v>
      </c>
      <c r="B463" s="89" t="s">
        <v>4</v>
      </c>
      <c r="C463" s="89" t="s">
        <v>1657</v>
      </c>
      <c r="D463" s="89" t="s">
        <v>77</v>
      </c>
      <c r="E463" s="89" t="s">
        <v>915</v>
      </c>
      <c r="F463" s="90" t="s">
        <v>916</v>
      </c>
      <c r="G463" s="91" t="s">
        <v>12</v>
      </c>
      <c r="H463" s="89" t="s">
        <v>22</v>
      </c>
      <c r="I463" s="89" t="s">
        <v>797</v>
      </c>
      <c r="J463" s="89">
        <v>3600</v>
      </c>
      <c r="K463" s="89">
        <v>1</v>
      </c>
      <c r="L463" s="89" t="s">
        <v>1280</v>
      </c>
      <c r="M463" s="89" t="s">
        <v>21</v>
      </c>
      <c r="N463" s="89" t="s">
        <v>915</v>
      </c>
      <c r="O463" s="89" t="s">
        <v>22</v>
      </c>
      <c r="P463" s="89" t="s">
        <v>22</v>
      </c>
      <c r="Q463" s="89" t="s">
        <v>22</v>
      </c>
      <c r="R463" s="89" t="s">
        <v>21</v>
      </c>
      <c r="S463" s="89">
        <v>12633</v>
      </c>
      <c r="T463" s="89" t="s">
        <v>2211</v>
      </c>
      <c r="U463" s="89" t="s">
        <v>1239</v>
      </c>
      <c r="V463" s="89" t="s">
        <v>736</v>
      </c>
      <c r="W463" s="89" t="s">
        <v>21</v>
      </c>
      <c r="X463" s="89" t="s">
        <v>22</v>
      </c>
      <c r="Y463" s="89" t="s">
        <v>2290</v>
      </c>
      <c r="Z463" s="89" t="s">
        <v>1758</v>
      </c>
      <c r="AA463" s="89" t="s">
        <v>2758</v>
      </c>
      <c r="AB463" s="89" t="s">
        <v>5975</v>
      </c>
      <c r="AC463" t="s">
        <v>794</v>
      </c>
      <c r="AD463" s="89">
        <v>0</v>
      </c>
      <c r="AE463" s="132">
        <f>Kalkulator!$F$3</f>
        <v>45383</v>
      </c>
      <c r="AF463" s="133">
        <f>Kalkulator!$H$3</f>
        <v>45412</v>
      </c>
    </row>
    <row r="464" spans="1:32" s="89" customFormat="1">
      <c r="A464" s="89" t="s">
        <v>917</v>
      </c>
      <c r="B464" s="89" t="s">
        <v>4</v>
      </c>
      <c r="C464" s="89" t="s">
        <v>1657</v>
      </c>
      <c r="D464" s="89" t="s">
        <v>44</v>
      </c>
      <c r="E464" s="89" t="s">
        <v>113</v>
      </c>
      <c r="F464" s="90" t="s">
        <v>918</v>
      </c>
      <c r="G464" s="91" t="s">
        <v>12</v>
      </c>
      <c r="H464" s="89" t="s">
        <v>22</v>
      </c>
      <c r="I464" s="89" t="s">
        <v>22</v>
      </c>
      <c r="J464" s="89">
        <v>7980</v>
      </c>
      <c r="K464" s="89">
        <v>1</v>
      </c>
      <c r="L464" s="89" t="s">
        <v>1459</v>
      </c>
      <c r="M464" s="89" t="s">
        <v>21</v>
      </c>
      <c r="N464" s="89" t="s">
        <v>113</v>
      </c>
      <c r="O464" s="89" t="s">
        <v>22</v>
      </c>
      <c r="P464" s="89" t="s">
        <v>22</v>
      </c>
      <c r="Q464" s="89" t="s">
        <v>22</v>
      </c>
      <c r="R464" s="89" t="s">
        <v>21</v>
      </c>
      <c r="S464" s="89">
        <v>79212</v>
      </c>
      <c r="T464" s="89" t="s">
        <v>2291</v>
      </c>
      <c r="U464" s="89" t="s">
        <v>1239</v>
      </c>
      <c r="V464" s="89" t="s">
        <v>736</v>
      </c>
      <c r="W464" s="89" t="s">
        <v>21</v>
      </c>
      <c r="X464" s="89" t="s">
        <v>22</v>
      </c>
      <c r="Y464" s="89" t="s">
        <v>2292</v>
      </c>
      <c r="Z464" s="89" t="s">
        <v>1759</v>
      </c>
      <c r="AA464" s="89" t="s">
        <v>2760</v>
      </c>
      <c r="AB464" s="89" t="s">
        <v>5976</v>
      </c>
      <c r="AC464" t="s">
        <v>794</v>
      </c>
      <c r="AD464" s="89">
        <v>0</v>
      </c>
      <c r="AE464" s="132">
        <f>Kalkulator!$F$3</f>
        <v>45383</v>
      </c>
      <c r="AF464" s="133">
        <f>Kalkulator!$H$3</f>
        <v>45412</v>
      </c>
    </row>
    <row r="465" spans="1:32" s="89" customFormat="1">
      <c r="A465" s="89" t="s">
        <v>919</v>
      </c>
      <c r="B465" s="89" t="s">
        <v>4</v>
      </c>
      <c r="C465" s="89" t="s">
        <v>1657</v>
      </c>
      <c r="D465" s="89" t="s">
        <v>44</v>
      </c>
      <c r="E465" s="89" t="s">
        <v>113</v>
      </c>
      <c r="F465" s="90" t="s">
        <v>920</v>
      </c>
      <c r="G465" s="91" t="s">
        <v>12</v>
      </c>
      <c r="H465" s="89" t="s">
        <v>22</v>
      </c>
      <c r="I465" s="89" t="s">
        <v>22</v>
      </c>
      <c r="J465" s="89">
        <v>8420</v>
      </c>
      <c r="K465" s="89">
        <v>1</v>
      </c>
      <c r="L465" s="89" t="s">
        <v>1459</v>
      </c>
      <c r="M465" s="89" t="s">
        <v>21</v>
      </c>
      <c r="N465" s="89" t="s">
        <v>1425</v>
      </c>
      <c r="O465" s="89" t="s">
        <v>22</v>
      </c>
      <c r="P465" s="89" t="s">
        <v>22</v>
      </c>
      <c r="Q465" s="89" t="s">
        <v>22</v>
      </c>
      <c r="R465" s="89" t="s">
        <v>21</v>
      </c>
      <c r="S465" s="89">
        <v>79212</v>
      </c>
      <c r="T465" s="89" t="s">
        <v>2291</v>
      </c>
      <c r="U465" s="89" t="s">
        <v>1239</v>
      </c>
      <c r="V465" s="89" t="s">
        <v>736</v>
      </c>
      <c r="W465" s="89" t="s">
        <v>21</v>
      </c>
      <c r="X465" s="89" t="s">
        <v>22</v>
      </c>
      <c r="Y465" s="89" t="s">
        <v>2293</v>
      </c>
      <c r="Z465" s="89" t="s">
        <v>1760</v>
      </c>
      <c r="AA465" s="89" t="s">
        <v>2762</v>
      </c>
      <c r="AB465" s="89" t="s">
        <v>5977</v>
      </c>
      <c r="AC465" t="s">
        <v>794</v>
      </c>
      <c r="AD465" s="89">
        <v>0</v>
      </c>
      <c r="AE465" s="132">
        <f>Kalkulator!$F$3</f>
        <v>45383</v>
      </c>
      <c r="AF465" s="133">
        <f>Kalkulator!$H$3</f>
        <v>45412</v>
      </c>
    </row>
    <row r="466" spans="1:32" s="89" customFormat="1">
      <c r="A466" s="89" t="s">
        <v>921</v>
      </c>
      <c r="B466" s="89" t="s">
        <v>4</v>
      </c>
      <c r="C466" s="89" t="s">
        <v>1657</v>
      </c>
      <c r="D466" s="89" t="s">
        <v>77</v>
      </c>
      <c r="E466" s="89" t="s">
        <v>114</v>
      </c>
      <c r="F466" s="90" t="s">
        <v>922</v>
      </c>
      <c r="G466" s="91" t="s">
        <v>12</v>
      </c>
      <c r="H466" s="89" t="s">
        <v>22</v>
      </c>
      <c r="I466" s="89" t="s">
        <v>777</v>
      </c>
      <c r="J466" s="89">
        <v>8420</v>
      </c>
      <c r="K466" s="89">
        <v>1</v>
      </c>
      <c r="L466" s="89" t="s">
        <v>1280</v>
      </c>
      <c r="M466" s="89" t="s">
        <v>21</v>
      </c>
      <c r="N466" s="89" t="s">
        <v>1426</v>
      </c>
      <c r="O466" s="89" t="s">
        <v>22</v>
      </c>
      <c r="P466" s="89" t="s">
        <v>22</v>
      </c>
      <c r="Q466" s="89" t="s">
        <v>22</v>
      </c>
      <c r="R466" s="89" t="s">
        <v>21</v>
      </c>
      <c r="S466" s="89">
        <v>107948</v>
      </c>
      <c r="T466" s="89" t="s">
        <v>2211</v>
      </c>
      <c r="U466" s="89" t="s">
        <v>1239</v>
      </c>
      <c r="V466" s="89" t="s">
        <v>736</v>
      </c>
      <c r="W466" s="89" t="s">
        <v>21</v>
      </c>
      <c r="X466" s="89" t="s">
        <v>22</v>
      </c>
      <c r="Y466" s="89" t="s">
        <v>2294</v>
      </c>
      <c r="Z466" s="89" t="s">
        <v>1761</v>
      </c>
      <c r="AA466" s="89" t="s">
        <v>2764</v>
      </c>
      <c r="AB466" s="89" t="s">
        <v>5978</v>
      </c>
      <c r="AC466" t="s">
        <v>794</v>
      </c>
      <c r="AD466" s="89">
        <v>0</v>
      </c>
      <c r="AE466" s="132">
        <f>Kalkulator!$F$3</f>
        <v>45383</v>
      </c>
      <c r="AF466" s="133">
        <f>Kalkulator!$H$3</f>
        <v>45412</v>
      </c>
    </row>
    <row r="467" spans="1:32" s="89" customFormat="1">
      <c r="A467" s="89" t="s">
        <v>1762</v>
      </c>
      <c r="B467" s="89" t="s">
        <v>4</v>
      </c>
      <c r="C467" s="89" t="s">
        <v>1657</v>
      </c>
      <c r="D467" s="89" t="s">
        <v>54</v>
      </c>
      <c r="E467" s="89" t="s">
        <v>55</v>
      </c>
      <c r="F467" s="90" t="s">
        <v>1763</v>
      </c>
      <c r="G467" s="91" t="s">
        <v>12</v>
      </c>
      <c r="H467" s="89" t="s">
        <v>22</v>
      </c>
      <c r="I467" s="89" t="s">
        <v>1764</v>
      </c>
      <c r="J467" s="89">
        <v>20600</v>
      </c>
      <c r="K467" s="89">
        <v>1</v>
      </c>
      <c r="L467" s="89" t="s">
        <v>1280</v>
      </c>
      <c r="M467" s="89" t="s">
        <v>21</v>
      </c>
      <c r="N467" s="89" t="s">
        <v>1765</v>
      </c>
      <c r="O467" s="89" t="s">
        <v>23</v>
      </c>
      <c r="P467" s="89" t="s">
        <v>23</v>
      </c>
      <c r="Q467" s="89" t="s">
        <v>23</v>
      </c>
      <c r="R467" s="89" t="s">
        <v>21</v>
      </c>
      <c r="S467" s="89">
        <v>756183</v>
      </c>
      <c r="T467" s="89" t="s">
        <v>2211</v>
      </c>
      <c r="U467" s="89" t="s">
        <v>1239</v>
      </c>
      <c r="V467" s="89" t="s">
        <v>736</v>
      </c>
      <c r="W467" s="89" t="s">
        <v>21</v>
      </c>
      <c r="X467" s="89" t="s">
        <v>22</v>
      </c>
      <c r="Y467" s="89" t="s">
        <v>2295</v>
      </c>
      <c r="Z467" s="89" t="s">
        <v>1766</v>
      </c>
      <c r="AA467" s="89" t="s">
        <v>2766</v>
      </c>
      <c r="AB467" s="89" t="s">
        <v>5979</v>
      </c>
      <c r="AC467" t="s">
        <v>794</v>
      </c>
      <c r="AD467" s="89">
        <v>0</v>
      </c>
      <c r="AE467" s="132">
        <f>Kalkulator!$F$3</f>
        <v>45383</v>
      </c>
      <c r="AF467" s="133">
        <f>Kalkulator!$H$3</f>
        <v>45412</v>
      </c>
    </row>
    <row r="468" spans="1:32" s="89" customFormat="1">
      <c r="A468" s="89" t="s">
        <v>923</v>
      </c>
      <c r="B468" s="89" t="s">
        <v>4</v>
      </c>
      <c r="C468" s="89" t="s">
        <v>1657</v>
      </c>
      <c r="D468" s="89" t="s">
        <v>54</v>
      </c>
      <c r="E468" s="89" t="s">
        <v>55</v>
      </c>
      <c r="F468" s="90" t="s">
        <v>924</v>
      </c>
      <c r="G468" s="91" t="s">
        <v>12</v>
      </c>
      <c r="H468" s="89" t="s">
        <v>22</v>
      </c>
      <c r="I468" s="89" t="s">
        <v>803</v>
      </c>
      <c r="J468" s="89">
        <v>23500</v>
      </c>
      <c r="K468" s="89">
        <v>1</v>
      </c>
      <c r="L468" s="89" t="s">
        <v>1280</v>
      </c>
      <c r="M468" s="89" t="s">
        <v>21</v>
      </c>
      <c r="N468" s="89" t="s">
        <v>1312</v>
      </c>
      <c r="O468" s="89" t="s">
        <v>23</v>
      </c>
      <c r="P468" s="89" t="s">
        <v>23</v>
      </c>
      <c r="Q468" s="89" t="s">
        <v>23</v>
      </c>
      <c r="R468" s="89" t="s">
        <v>21</v>
      </c>
      <c r="S468" s="89">
        <v>756183</v>
      </c>
      <c r="T468" s="89" t="s">
        <v>2211</v>
      </c>
      <c r="U468" s="89" t="s">
        <v>1239</v>
      </c>
      <c r="V468" s="89" t="s">
        <v>736</v>
      </c>
      <c r="W468" s="89" t="s">
        <v>21</v>
      </c>
      <c r="X468" s="89" t="s">
        <v>22</v>
      </c>
      <c r="Y468" s="89" t="s">
        <v>2296</v>
      </c>
      <c r="Z468" s="89" t="s">
        <v>1767</v>
      </c>
      <c r="AA468" s="89" t="s">
        <v>2768</v>
      </c>
      <c r="AB468" s="89" t="s">
        <v>5980</v>
      </c>
      <c r="AC468" t="s">
        <v>794</v>
      </c>
      <c r="AD468" s="89">
        <v>0</v>
      </c>
      <c r="AE468" s="132">
        <f>Kalkulator!$F$3</f>
        <v>45383</v>
      </c>
      <c r="AF468" s="133">
        <f>Kalkulator!$H$3</f>
        <v>45412</v>
      </c>
    </row>
    <row r="469" spans="1:32" s="89" customFormat="1">
      <c r="A469" s="89" t="s">
        <v>925</v>
      </c>
      <c r="B469" s="89" t="s">
        <v>4</v>
      </c>
      <c r="C469" s="89" t="s">
        <v>1657</v>
      </c>
      <c r="D469" s="89" t="s">
        <v>54</v>
      </c>
      <c r="E469" s="89" t="s">
        <v>55</v>
      </c>
      <c r="F469" s="90" t="s">
        <v>56</v>
      </c>
      <c r="G469" s="91" t="s">
        <v>12</v>
      </c>
      <c r="H469" s="89" t="s">
        <v>22</v>
      </c>
      <c r="I469" s="89" t="s">
        <v>1458</v>
      </c>
      <c r="J469" s="89">
        <v>42600</v>
      </c>
      <c r="K469" s="89">
        <v>1</v>
      </c>
      <c r="L469" s="89" t="s">
        <v>1280</v>
      </c>
      <c r="M469" s="89" t="s">
        <v>21</v>
      </c>
      <c r="N469" s="89" t="s">
        <v>1281</v>
      </c>
      <c r="O469" s="89" t="s">
        <v>23</v>
      </c>
      <c r="P469" s="89" t="s">
        <v>23</v>
      </c>
      <c r="Q469" s="89" t="s">
        <v>23</v>
      </c>
      <c r="R469" s="89" t="s">
        <v>21</v>
      </c>
      <c r="S469" s="89">
        <v>756183</v>
      </c>
      <c r="T469" s="89" t="s">
        <v>2297</v>
      </c>
      <c r="U469" s="89" t="s">
        <v>1239</v>
      </c>
      <c r="V469" s="89" t="s">
        <v>736</v>
      </c>
      <c r="W469" s="89" t="s">
        <v>21</v>
      </c>
      <c r="X469" s="89" t="s">
        <v>22</v>
      </c>
      <c r="Y469" s="89" t="s">
        <v>2298</v>
      </c>
      <c r="Z469" s="89" t="s">
        <v>1768</v>
      </c>
      <c r="AA469" s="89" t="s">
        <v>2770</v>
      </c>
      <c r="AB469" s="89" t="s">
        <v>5981</v>
      </c>
      <c r="AC469" t="s">
        <v>794</v>
      </c>
      <c r="AD469" s="89">
        <v>0</v>
      </c>
      <c r="AE469" s="132">
        <f>Kalkulator!$F$3</f>
        <v>45383</v>
      </c>
      <c r="AF469" s="133">
        <f>Kalkulator!$H$3</f>
        <v>45412</v>
      </c>
    </row>
    <row r="470" spans="1:32" s="89" customFormat="1">
      <c r="A470" s="89" t="s">
        <v>926</v>
      </c>
      <c r="B470" s="89" t="s">
        <v>4</v>
      </c>
      <c r="C470" s="89" t="s">
        <v>1657</v>
      </c>
      <c r="D470" s="89" t="s">
        <v>54</v>
      </c>
      <c r="E470" s="89" t="s">
        <v>55</v>
      </c>
      <c r="F470" s="90" t="s">
        <v>927</v>
      </c>
      <c r="G470" s="91" t="s">
        <v>12</v>
      </c>
      <c r="H470" s="89" t="s">
        <v>22</v>
      </c>
      <c r="I470" s="89" t="s">
        <v>1458</v>
      </c>
      <c r="J470" s="89">
        <v>42600</v>
      </c>
      <c r="K470" s="89">
        <v>1</v>
      </c>
      <c r="L470" s="89" t="s">
        <v>1459</v>
      </c>
      <c r="M470" s="89" t="s">
        <v>21</v>
      </c>
      <c r="N470" s="89" t="s">
        <v>1281</v>
      </c>
      <c r="O470" s="89" t="s">
        <v>23</v>
      </c>
      <c r="P470" s="89" t="s">
        <v>23</v>
      </c>
      <c r="Q470" s="89" t="s">
        <v>23</v>
      </c>
      <c r="R470" s="89" t="s">
        <v>21</v>
      </c>
      <c r="S470" s="89">
        <v>756183</v>
      </c>
      <c r="T470" s="89" t="s">
        <v>2299</v>
      </c>
      <c r="U470" s="89" t="s">
        <v>1239</v>
      </c>
      <c r="V470" s="89" t="s">
        <v>736</v>
      </c>
      <c r="W470" s="89" t="s">
        <v>21</v>
      </c>
      <c r="X470" s="89" t="s">
        <v>22</v>
      </c>
      <c r="Y470" s="89" t="s">
        <v>2300</v>
      </c>
      <c r="Z470" s="89" t="s">
        <v>1769</v>
      </c>
      <c r="AA470" s="89" t="s">
        <v>2772</v>
      </c>
      <c r="AB470" s="89" t="s">
        <v>5982</v>
      </c>
      <c r="AC470" t="s">
        <v>794</v>
      </c>
      <c r="AD470" s="89">
        <v>0</v>
      </c>
      <c r="AE470" s="132">
        <f>Kalkulator!$F$3</f>
        <v>45383</v>
      </c>
      <c r="AF470" s="133">
        <f>Kalkulator!$H$3</f>
        <v>45412</v>
      </c>
    </row>
    <row r="471" spans="1:32" s="89" customFormat="1">
      <c r="A471" s="89" t="s">
        <v>928</v>
      </c>
      <c r="B471" s="89" t="s">
        <v>4</v>
      </c>
      <c r="C471" s="89" t="s">
        <v>1657</v>
      </c>
      <c r="D471" s="89" t="s">
        <v>54</v>
      </c>
      <c r="E471" s="89" t="s">
        <v>55</v>
      </c>
      <c r="F471" s="90" t="s">
        <v>927</v>
      </c>
      <c r="G471" s="91" t="s">
        <v>12</v>
      </c>
      <c r="H471" s="89" t="s">
        <v>22</v>
      </c>
      <c r="I471" s="89" t="s">
        <v>1458</v>
      </c>
      <c r="J471" s="89">
        <v>42600</v>
      </c>
      <c r="K471" s="89">
        <v>1</v>
      </c>
      <c r="L471" s="89" t="s">
        <v>1459</v>
      </c>
      <c r="M471" s="89" t="s">
        <v>21</v>
      </c>
      <c r="N471" s="89" t="s">
        <v>1281</v>
      </c>
      <c r="O471" s="89" t="s">
        <v>23</v>
      </c>
      <c r="P471" s="89" t="s">
        <v>23</v>
      </c>
      <c r="Q471" s="89" t="s">
        <v>23</v>
      </c>
      <c r="R471" s="89" t="s">
        <v>21</v>
      </c>
      <c r="S471" s="89">
        <v>756183</v>
      </c>
      <c r="T471" s="89" t="s">
        <v>2301</v>
      </c>
      <c r="U471" s="89" t="s">
        <v>1239</v>
      </c>
      <c r="V471" s="89" t="s">
        <v>736</v>
      </c>
      <c r="W471" s="89" t="s">
        <v>21</v>
      </c>
      <c r="X471" s="89" t="s">
        <v>22</v>
      </c>
      <c r="Y471" s="89" t="s">
        <v>2302</v>
      </c>
      <c r="Z471" s="89" t="s">
        <v>1770</v>
      </c>
      <c r="AA471" s="89" t="s">
        <v>2774</v>
      </c>
      <c r="AB471" s="89" t="s">
        <v>5983</v>
      </c>
      <c r="AC471" t="s">
        <v>794</v>
      </c>
      <c r="AD471" s="89">
        <v>0</v>
      </c>
      <c r="AE471" s="132">
        <f>Kalkulator!$F$3</f>
        <v>45383</v>
      </c>
      <c r="AF471" s="133">
        <f>Kalkulator!$H$3</f>
        <v>45412</v>
      </c>
    </row>
    <row r="472" spans="1:32" s="89" customFormat="1">
      <c r="A472" s="89" t="s">
        <v>1771</v>
      </c>
      <c r="B472" s="89" t="s">
        <v>4</v>
      </c>
      <c r="C472" s="89" t="s">
        <v>1657</v>
      </c>
      <c r="D472" s="89" t="s">
        <v>54</v>
      </c>
      <c r="E472" s="89" t="s">
        <v>55</v>
      </c>
      <c r="F472" s="90" t="s">
        <v>1772</v>
      </c>
      <c r="G472" s="91" t="s">
        <v>12</v>
      </c>
      <c r="H472" s="89" t="s">
        <v>22</v>
      </c>
      <c r="I472" s="89" t="s">
        <v>1746</v>
      </c>
      <c r="J472" s="89">
        <v>19500</v>
      </c>
      <c r="K472" s="89">
        <v>1</v>
      </c>
      <c r="L472" s="89" t="s">
        <v>1459</v>
      </c>
      <c r="M472" s="89" t="s">
        <v>21</v>
      </c>
      <c r="N472" s="89" t="s">
        <v>1281</v>
      </c>
      <c r="O472" s="89" t="s">
        <v>23</v>
      </c>
      <c r="P472" s="89" t="s">
        <v>23</v>
      </c>
      <c r="Q472" s="89" t="s">
        <v>23</v>
      </c>
      <c r="R472" s="89" t="s">
        <v>21</v>
      </c>
      <c r="S472" s="89">
        <v>756183</v>
      </c>
      <c r="T472" s="89" t="s">
        <v>2303</v>
      </c>
      <c r="U472" s="89" t="s">
        <v>1239</v>
      </c>
      <c r="V472" s="89" t="s">
        <v>736</v>
      </c>
      <c r="W472" s="89" t="s">
        <v>21</v>
      </c>
      <c r="X472" s="89" t="s">
        <v>22</v>
      </c>
      <c r="Y472" s="89" t="s">
        <v>2304</v>
      </c>
      <c r="Z472" s="89" t="s">
        <v>1773</v>
      </c>
      <c r="AA472" s="89" t="s">
        <v>2776</v>
      </c>
      <c r="AB472" s="89" t="s">
        <v>5984</v>
      </c>
      <c r="AC472" t="s">
        <v>794</v>
      </c>
      <c r="AD472" s="89">
        <v>0</v>
      </c>
      <c r="AE472" s="132">
        <f>Kalkulator!$F$3</f>
        <v>45383</v>
      </c>
      <c r="AF472" s="133">
        <f>Kalkulator!$H$3</f>
        <v>45412</v>
      </c>
    </row>
    <row r="473" spans="1:32" s="89" customFormat="1">
      <c r="A473" s="89" t="s">
        <v>929</v>
      </c>
      <c r="B473" s="89" t="s">
        <v>4</v>
      </c>
      <c r="C473" s="89" t="s">
        <v>1657</v>
      </c>
      <c r="D473" s="89" t="s">
        <v>54</v>
      </c>
      <c r="E473" s="89" t="s">
        <v>55</v>
      </c>
      <c r="F473" s="90" t="s">
        <v>203</v>
      </c>
      <c r="G473" s="91" t="s">
        <v>12</v>
      </c>
      <c r="H473" s="89" t="s">
        <v>22</v>
      </c>
      <c r="I473" s="89" t="s">
        <v>22</v>
      </c>
      <c r="J473" s="89">
        <v>22600</v>
      </c>
      <c r="K473" s="89">
        <v>1</v>
      </c>
      <c r="L473" s="89" t="s">
        <v>1280</v>
      </c>
      <c r="M473" s="89" t="s">
        <v>21</v>
      </c>
      <c r="N473" s="89" t="s">
        <v>1281</v>
      </c>
      <c r="O473" s="89" t="s">
        <v>23</v>
      </c>
      <c r="P473" s="89" t="s">
        <v>23</v>
      </c>
      <c r="Q473" s="89" t="s">
        <v>23</v>
      </c>
      <c r="R473" s="89" t="s">
        <v>21</v>
      </c>
      <c r="S473" s="89">
        <v>756183</v>
      </c>
      <c r="T473" s="89" t="s">
        <v>2209</v>
      </c>
      <c r="U473" s="89" t="s">
        <v>1239</v>
      </c>
      <c r="V473" s="89" t="s">
        <v>736</v>
      </c>
      <c r="W473" s="89" t="s">
        <v>21</v>
      </c>
      <c r="X473" s="89" t="s">
        <v>22</v>
      </c>
      <c r="Y473" s="89" t="s">
        <v>2305</v>
      </c>
      <c r="Z473" s="89" t="s">
        <v>1774</v>
      </c>
      <c r="AA473" s="89" t="s">
        <v>2778</v>
      </c>
      <c r="AB473" s="89" t="s">
        <v>5985</v>
      </c>
      <c r="AC473" t="s">
        <v>794</v>
      </c>
      <c r="AD473" s="89">
        <v>0</v>
      </c>
      <c r="AE473" s="132">
        <f>Kalkulator!$F$3</f>
        <v>45383</v>
      </c>
      <c r="AF473" s="133">
        <f>Kalkulator!$H$3</f>
        <v>45412</v>
      </c>
    </row>
    <row r="474" spans="1:32" s="89" customFormat="1">
      <c r="A474" s="89" t="s">
        <v>1775</v>
      </c>
      <c r="B474" s="89" t="s">
        <v>4</v>
      </c>
      <c r="C474" s="89" t="s">
        <v>1657</v>
      </c>
      <c r="D474" s="89" t="s">
        <v>54</v>
      </c>
      <c r="E474" s="89" t="s">
        <v>55</v>
      </c>
      <c r="F474" s="90" t="s">
        <v>72</v>
      </c>
      <c r="G474" s="91" t="s">
        <v>12</v>
      </c>
      <c r="H474" s="89" t="s">
        <v>22</v>
      </c>
      <c r="I474" s="89" t="s">
        <v>1776</v>
      </c>
      <c r="J474" s="89">
        <v>19800</v>
      </c>
      <c r="K474" s="89">
        <v>1</v>
      </c>
      <c r="L474" s="89" t="s">
        <v>1280</v>
      </c>
      <c r="M474" s="89" t="s">
        <v>21</v>
      </c>
      <c r="N474" s="89" t="s">
        <v>1281</v>
      </c>
      <c r="O474" s="89" t="s">
        <v>23</v>
      </c>
      <c r="P474" s="89" t="s">
        <v>23</v>
      </c>
      <c r="Q474" s="89" t="s">
        <v>23</v>
      </c>
      <c r="R474" s="89" t="s">
        <v>21</v>
      </c>
      <c r="S474" s="89">
        <v>756183</v>
      </c>
      <c r="T474" s="89" t="s">
        <v>2211</v>
      </c>
      <c r="U474" s="89" t="s">
        <v>1239</v>
      </c>
      <c r="V474" s="89" t="s">
        <v>736</v>
      </c>
      <c r="W474" s="89" t="s">
        <v>21</v>
      </c>
      <c r="X474" s="89" t="s">
        <v>22</v>
      </c>
      <c r="Y474" s="89" t="s">
        <v>2306</v>
      </c>
      <c r="Z474" s="89" t="s">
        <v>1777</v>
      </c>
      <c r="AA474" s="89" t="s">
        <v>2780</v>
      </c>
      <c r="AB474" s="89" t="s">
        <v>5986</v>
      </c>
      <c r="AC474" t="s">
        <v>794</v>
      </c>
      <c r="AD474" s="89">
        <v>0</v>
      </c>
      <c r="AE474" s="132">
        <f>Kalkulator!$F$3</f>
        <v>45383</v>
      </c>
      <c r="AF474" s="133">
        <f>Kalkulator!$H$3</f>
        <v>45412</v>
      </c>
    </row>
    <row r="475" spans="1:32" s="89" customFormat="1">
      <c r="A475" s="89" t="s">
        <v>930</v>
      </c>
      <c r="B475" s="89" t="s">
        <v>4</v>
      </c>
      <c r="C475" s="89" t="s">
        <v>1657</v>
      </c>
      <c r="D475" s="89" t="s">
        <v>54</v>
      </c>
      <c r="E475" s="89" t="s">
        <v>55</v>
      </c>
      <c r="F475" s="90" t="s">
        <v>931</v>
      </c>
      <c r="G475" s="91" t="s">
        <v>12</v>
      </c>
      <c r="H475" s="89" t="s">
        <v>22</v>
      </c>
      <c r="I475" s="89" t="s">
        <v>22</v>
      </c>
      <c r="J475" s="89">
        <v>24600</v>
      </c>
      <c r="K475" s="89">
        <v>1</v>
      </c>
      <c r="L475" s="89" t="s">
        <v>1280</v>
      </c>
      <c r="M475" s="89" t="s">
        <v>21</v>
      </c>
      <c r="N475" s="89" t="s">
        <v>1315</v>
      </c>
      <c r="O475" s="89" t="s">
        <v>23</v>
      </c>
      <c r="P475" s="89" t="s">
        <v>23</v>
      </c>
      <c r="Q475" s="89" t="s">
        <v>23</v>
      </c>
      <c r="R475" s="89" t="s">
        <v>21</v>
      </c>
      <c r="S475" s="89">
        <v>756183</v>
      </c>
      <c r="T475" s="89" t="s">
        <v>2209</v>
      </c>
      <c r="U475" s="89" t="s">
        <v>1239</v>
      </c>
      <c r="V475" s="89" t="s">
        <v>736</v>
      </c>
      <c r="W475" s="89" t="s">
        <v>21</v>
      </c>
      <c r="X475" s="89" t="s">
        <v>22</v>
      </c>
      <c r="Y475" s="89" t="s">
        <v>2307</v>
      </c>
      <c r="Z475" s="89" t="s">
        <v>1778</v>
      </c>
      <c r="AA475" s="89" t="s">
        <v>2782</v>
      </c>
      <c r="AB475" s="89" t="s">
        <v>5987</v>
      </c>
      <c r="AC475" t="s">
        <v>794</v>
      </c>
      <c r="AD475" s="89">
        <v>0</v>
      </c>
      <c r="AE475" s="132">
        <f>Kalkulator!$F$3</f>
        <v>45383</v>
      </c>
      <c r="AF475" s="133">
        <f>Kalkulator!$H$3</f>
        <v>45412</v>
      </c>
    </row>
    <row r="476" spans="1:32" s="89" customFormat="1">
      <c r="A476" s="89" t="s">
        <v>932</v>
      </c>
      <c r="B476" s="89" t="s">
        <v>4</v>
      </c>
      <c r="C476" s="89" t="s">
        <v>1657</v>
      </c>
      <c r="D476" s="89" t="s">
        <v>54</v>
      </c>
      <c r="E476" s="89" t="s">
        <v>55</v>
      </c>
      <c r="F476" s="90" t="s">
        <v>933</v>
      </c>
      <c r="G476" s="91" t="s">
        <v>12</v>
      </c>
      <c r="H476" s="89" t="s">
        <v>22</v>
      </c>
      <c r="I476" s="89" t="s">
        <v>803</v>
      </c>
      <c r="J476" s="89">
        <v>24800</v>
      </c>
      <c r="K476" s="89">
        <v>1</v>
      </c>
      <c r="L476" s="89" t="s">
        <v>1280</v>
      </c>
      <c r="M476" s="89" t="s">
        <v>21</v>
      </c>
      <c r="N476" s="89" t="s">
        <v>1315</v>
      </c>
      <c r="O476" s="89" t="s">
        <v>23</v>
      </c>
      <c r="P476" s="89" t="s">
        <v>23</v>
      </c>
      <c r="Q476" s="89" t="s">
        <v>23</v>
      </c>
      <c r="R476" s="89" t="s">
        <v>21</v>
      </c>
      <c r="S476" s="89">
        <v>756183</v>
      </c>
      <c r="T476" s="89" t="s">
        <v>2211</v>
      </c>
      <c r="U476" s="89" t="s">
        <v>1239</v>
      </c>
      <c r="V476" s="89" t="s">
        <v>736</v>
      </c>
      <c r="W476" s="89" t="s">
        <v>21</v>
      </c>
      <c r="X476" s="89" t="s">
        <v>22</v>
      </c>
      <c r="Y476" s="89" t="s">
        <v>2308</v>
      </c>
      <c r="Z476" s="89" t="s">
        <v>1779</v>
      </c>
      <c r="AA476" s="89" t="s">
        <v>2784</v>
      </c>
      <c r="AB476" s="89" t="s">
        <v>5988</v>
      </c>
      <c r="AC476" t="s">
        <v>794</v>
      </c>
      <c r="AD476" s="89">
        <v>0</v>
      </c>
      <c r="AE476" s="132">
        <f>Kalkulator!$F$3</f>
        <v>45383</v>
      </c>
      <c r="AF476" s="133">
        <f>Kalkulator!$H$3</f>
        <v>45412</v>
      </c>
    </row>
    <row r="477" spans="1:32" s="89" customFormat="1">
      <c r="A477" s="89" t="s">
        <v>934</v>
      </c>
      <c r="B477" s="89" t="s">
        <v>4</v>
      </c>
      <c r="C477" s="89" t="s">
        <v>1657</v>
      </c>
      <c r="D477" s="89" t="s">
        <v>132</v>
      </c>
      <c r="E477" s="89" t="s">
        <v>935</v>
      </c>
      <c r="F477" s="90" t="s">
        <v>936</v>
      </c>
      <c r="G477" s="91" t="s">
        <v>12</v>
      </c>
      <c r="H477" s="89" t="s">
        <v>22</v>
      </c>
      <c r="I477" s="89" t="s">
        <v>797</v>
      </c>
      <c r="J477" s="89">
        <v>750</v>
      </c>
      <c r="K477" s="89">
        <v>1</v>
      </c>
      <c r="L477" s="89" t="s">
        <v>1280</v>
      </c>
      <c r="M477" s="89" t="s">
        <v>21</v>
      </c>
      <c r="N477" s="89" t="s">
        <v>1427</v>
      </c>
      <c r="O477" s="89" t="s">
        <v>22</v>
      </c>
      <c r="P477" s="89" t="s">
        <v>22</v>
      </c>
      <c r="Q477" s="89" t="s">
        <v>22</v>
      </c>
      <c r="R477" s="89" t="s">
        <v>21</v>
      </c>
      <c r="S477" s="89">
        <v>5531</v>
      </c>
      <c r="T477" s="89" t="s">
        <v>2211</v>
      </c>
      <c r="U477" s="89" t="s">
        <v>1239</v>
      </c>
      <c r="V477" s="89" t="s">
        <v>736</v>
      </c>
      <c r="W477" s="89" t="s">
        <v>21</v>
      </c>
      <c r="X477" s="89" t="s">
        <v>22</v>
      </c>
      <c r="Y477" s="89" t="s">
        <v>2309</v>
      </c>
      <c r="Z477" s="89" t="s">
        <v>1780</v>
      </c>
      <c r="AA477" s="89" t="s">
        <v>2786</v>
      </c>
      <c r="AB477" s="89" t="s">
        <v>5989</v>
      </c>
      <c r="AC477" t="s">
        <v>794</v>
      </c>
      <c r="AD477" s="89">
        <v>0</v>
      </c>
      <c r="AE477" s="132">
        <f>Kalkulator!$F$3</f>
        <v>45383</v>
      </c>
      <c r="AF477" s="133">
        <f>Kalkulator!$H$3</f>
        <v>45412</v>
      </c>
    </row>
    <row r="478" spans="1:32" s="89" customFormat="1">
      <c r="A478" s="89" t="s">
        <v>937</v>
      </c>
      <c r="B478" s="89" t="s">
        <v>4</v>
      </c>
      <c r="C478" s="89" t="s">
        <v>1657</v>
      </c>
      <c r="D478" s="89" t="s">
        <v>44</v>
      </c>
      <c r="E478" s="89" t="s">
        <v>938</v>
      </c>
      <c r="F478" s="90" t="s">
        <v>939</v>
      </c>
      <c r="G478" s="91" t="s">
        <v>12</v>
      </c>
      <c r="H478" s="89" t="s">
        <v>22</v>
      </c>
      <c r="I478" s="89" t="s">
        <v>940</v>
      </c>
      <c r="J478" s="89">
        <v>7540</v>
      </c>
      <c r="K478" s="89">
        <v>1</v>
      </c>
      <c r="L478" s="89" t="s">
        <v>1280</v>
      </c>
      <c r="M478" s="89" t="s">
        <v>21</v>
      </c>
      <c r="N478" s="89" t="s">
        <v>938</v>
      </c>
      <c r="O478" s="89" t="s">
        <v>22</v>
      </c>
      <c r="P478" s="89" t="s">
        <v>22</v>
      </c>
      <c r="Q478" s="89" t="s">
        <v>22</v>
      </c>
      <c r="R478" s="89" t="s">
        <v>21</v>
      </c>
      <c r="S478" s="89">
        <v>29109</v>
      </c>
      <c r="T478" s="89" t="s">
        <v>2287</v>
      </c>
      <c r="U478" s="89" t="s">
        <v>1239</v>
      </c>
      <c r="V478" s="89" t="s">
        <v>736</v>
      </c>
      <c r="W478" s="89" t="s">
        <v>21</v>
      </c>
      <c r="X478" s="89" t="s">
        <v>22</v>
      </c>
      <c r="Y478" s="89" t="s">
        <v>2310</v>
      </c>
      <c r="Z478" s="89" t="s">
        <v>1781</v>
      </c>
      <c r="AA478" s="89" t="s">
        <v>2788</v>
      </c>
      <c r="AB478" s="89" t="s">
        <v>5990</v>
      </c>
      <c r="AC478" t="s">
        <v>794</v>
      </c>
      <c r="AD478" s="89">
        <v>0</v>
      </c>
      <c r="AE478" s="132">
        <f>Kalkulator!$F$3</f>
        <v>45383</v>
      </c>
      <c r="AF478" s="133">
        <f>Kalkulator!$H$3</f>
        <v>45412</v>
      </c>
    </row>
    <row r="479" spans="1:32" s="89" customFormat="1">
      <c r="A479" s="89" t="s">
        <v>941</v>
      </c>
      <c r="B479" s="89" t="s">
        <v>4</v>
      </c>
      <c r="C479" s="89" t="s">
        <v>1657</v>
      </c>
      <c r="D479" s="89" t="s">
        <v>29</v>
      </c>
      <c r="E479" s="89" t="s">
        <v>942</v>
      </c>
      <c r="F479" s="90" t="s">
        <v>943</v>
      </c>
      <c r="G479" s="91" t="s">
        <v>12</v>
      </c>
      <c r="H479" s="89" t="s">
        <v>22</v>
      </c>
      <c r="I479" s="89" t="s">
        <v>1464</v>
      </c>
      <c r="J479" s="89">
        <v>260</v>
      </c>
      <c r="K479" s="89">
        <v>1</v>
      </c>
      <c r="L479" s="89" t="s">
        <v>1280</v>
      </c>
      <c r="M479" s="89" t="s">
        <v>21</v>
      </c>
      <c r="N479" s="89" t="s">
        <v>942</v>
      </c>
      <c r="O479" s="89" t="s">
        <v>22</v>
      </c>
      <c r="P479" s="89" t="s">
        <v>22</v>
      </c>
      <c r="Q479" s="89" t="s">
        <v>22</v>
      </c>
      <c r="R479" s="89" t="s">
        <v>21</v>
      </c>
      <c r="S479" s="89">
        <v>1914</v>
      </c>
      <c r="T479" s="89" t="s">
        <v>2287</v>
      </c>
      <c r="U479" s="89" t="s">
        <v>1239</v>
      </c>
      <c r="V479" s="89" t="s">
        <v>736</v>
      </c>
      <c r="W479" s="89" t="s">
        <v>21</v>
      </c>
      <c r="X479" s="89" t="s">
        <v>22</v>
      </c>
      <c r="Y479" s="89" t="s">
        <v>2311</v>
      </c>
      <c r="Z479" s="89" t="s">
        <v>1782</v>
      </c>
      <c r="AA479" s="89" t="s">
        <v>2790</v>
      </c>
      <c r="AB479" s="89" t="s">
        <v>5991</v>
      </c>
      <c r="AC479" t="s">
        <v>794</v>
      </c>
      <c r="AD479" s="89">
        <v>0</v>
      </c>
      <c r="AE479" s="132">
        <f>Kalkulator!$F$3</f>
        <v>45383</v>
      </c>
      <c r="AF479" s="133">
        <f>Kalkulator!$H$3</f>
        <v>45412</v>
      </c>
    </row>
    <row r="480" spans="1:32" s="89" customFormat="1">
      <c r="A480" s="89" t="s">
        <v>944</v>
      </c>
      <c r="B480" s="89" t="s">
        <v>4</v>
      </c>
      <c r="C480" s="89" t="s">
        <v>1657</v>
      </c>
      <c r="D480" s="89" t="s">
        <v>64</v>
      </c>
      <c r="E480" s="89" t="s">
        <v>279</v>
      </c>
      <c r="F480" s="90" t="s">
        <v>945</v>
      </c>
      <c r="G480" s="91" t="s">
        <v>12</v>
      </c>
      <c r="H480" s="89" t="s">
        <v>22</v>
      </c>
      <c r="I480" s="89" t="s">
        <v>22</v>
      </c>
      <c r="J480" s="89">
        <v>8420</v>
      </c>
      <c r="K480" s="89">
        <v>1</v>
      </c>
      <c r="L480" s="89" t="s">
        <v>1459</v>
      </c>
      <c r="M480" s="89" t="s">
        <v>21</v>
      </c>
      <c r="N480" s="89" t="s">
        <v>1428</v>
      </c>
      <c r="O480" s="89" t="s">
        <v>22</v>
      </c>
      <c r="P480" s="89" t="s">
        <v>22</v>
      </c>
      <c r="Q480" s="89" t="s">
        <v>22</v>
      </c>
      <c r="R480" s="89" t="s">
        <v>21</v>
      </c>
      <c r="S480" s="89">
        <v>103892</v>
      </c>
      <c r="T480" s="89" t="s">
        <v>2291</v>
      </c>
      <c r="U480" s="89" t="s">
        <v>1239</v>
      </c>
      <c r="V480" s="89" t="s">
        <v>736</v>
      </c>
      <c r="W480" s="89" t="s">
        <v>21</v>
      </c>
      <c r="X480" s="89" t="s">
        <v>22</v>
      </c>
      <c r="Y480" s="89" t="s">
        <v>2312</v>
      </c>
      <c r="Z480" s="89" t="s">
        <v>1783</v>
      </c>
      <c r="AA480" s="89" t="s">
        <v>2792</v>
      </c>
      <c r="AB480" s="89" t="s">
        <v>5992</v>
      </c>
      <c r="AC480" t="s">
        <v>794</v>
      </c>
      <c r="AD480" s="89">
        <v>0</v>
      </c>
      <c r="AE480" s="132">
        <f>Kalkulator!$F$3</f>
        <v>45383</v>
      </c>
      <c r="AF480" s="133">
        <f>Kalkulator!$H$3</f>
        <v>45412</v>
      </c>
    </row>
    <row r="481" spans="1:32" s="89" customFormat="1">
      <c r="A481" s="89" t="s">
        <v>946</v>
      </c>
      <c r="B481" s="89" t="s">
        <v>4</v>
      </c>
      <c r="C481" s="89" t="s">
        <v>1657</v>
      </c>
      <c r="D481" s="89" t="s">
        <v>64</v>
      </c>
      <c r="E481" s="89" t="s">
        <v>279</v>
      </c>
      <c r="F481" s="90" t="s">
        <v>947</v>
      </c>
      <c r="G481" s="91" t="s">
        <v>12</v>
      </c>
      <c r="H481" s="89" t="s">
        <v>22</v>
      </c>
      <c r="I481" s="89" t="s">
        <v>803</v>
      </c>
      <c r="J481" s="89">
        <v>8470</v>
      </c>
      <c r="K481" s="89">
        <v>1</v>
      </c>
      <c r="L481" s="89" t="s">
        <v>1280</v>
      </c>
      <c r="M481" s="89" t="s">
        <v>21</v>
      </c>
      <c r="N481" s="89" t="s">
        <v>326</v>
      </c>
      <c r="O481" s="89" t="s">
        <v>22</v>
      </c>
      <c r="P481" s="89" t="s">
        <v>22</v>
      </c>
      <c r="Q481" s="89" t="s">
        <v>22</v>
      </c>
      <c r="R481" s="89" t="s">
        <v>21</v>
      </c>
      <c r="S481" s="89">
        <v>103892</v>
      </c>
      <c r="T481" s="89" t="s">
        <v>2211</v>
      </c>
      <c r="U481" s="89" t="s">
        <v>1239</v>
      </c>
      <c r="V481" s="89" t="s">
        <v>736</v>
      </c>
      <c r="W481" s="89" t="s">
        <v>21</v>
      </c>
      <c r="X481" s="89" t="s">
        <v>22</v>
      </c>
      <c r="Y481" s="89" t="s">
        <v>2313</v>
      </c>
      <c r="Z481" s="89" t="s">
        <v>1784</v>
      </c>
      <c r="AA481" s="89" t="s">
        <v>2794</v>
      </c>
      <c r="AB481" s="89" t="s">
        <v>5993</v>
      </c>
      <c r="AC481" t="s">
        <v>794</v>
      </c>
      <c r="AD481" s="89">
        <v>0</v>
      </c>
      <c r="AE481" s="132">
        <f>Kalkulator!$F$3</f>
        <v>45383</v>
      </c>
      <c r="AF481" s="133">
        <f>Kalkulator!$H$3</f>
        <v>45412</v>
      </c>
    </row>
    <row r="482" spans="1:32" s="89" customFormat="1">
      <c r="A482" s="89" t="s">
        <v>948</v>
      </c>
      <c r="B482" s="89" t="s">
        <v>4</v>
      </c>
      <c r="C482" s="89" t="s">
        <v>1657</v>
      </c>
      <c r="D482" s="89" t="s">
        <v>64</v>
      </c>
      <c r="E482" s="89" t="s">
        <v>84</v>
      </c>
      <c r="F482" s="90" t="s">
        <v>949</v>
      </c>
      <c r="G482" s="91" t="s">
        <v>12</v>
      </c>
      <c r="H482" s="89" t="s">
        <v>22</v>
      </c>
      <c r="I482" s="89" t="s">
        <v>1465</v>
      </c>
      <c r="J482" s="89">
        <v>8420</v>
      </c>
      <c r="K482" s="89">
        <v>1</v>
      </c>
      <c r="L482" s="89" t="s">
        <v>1280</v>
      </c>
      <c r="M482" s="89" t="s">
        <v>21</v>
      </c>
      <c r="N482" s="89" t="s">
        <v>1297</v>
      </c>
      <c r="O482" s="89" t="s">
        <v>22</v>
      </c>
      <c r="P482" s="89" t="s">
        <v>22</v>
      </c>
      <c r="Q482" s="89" t="s">
        <v>22</v>
      </c>
      <c r="R482" s="89" t="s">
        <v>21</v>
      </c>
      <c r="S482" s="89">
        <v>74886</v>
      </c>
      <c r="T482" s="89" t="s">
        <v>2211</v>
      </c>
      <c r="U482" s="89" t="s">
        <v>1239</v>
      </c>
      <c r="V482" s="89" t="s">
        <v>736</v>
      </c>
      <c r="W482" s="89" t="s">
        <v>21</v>
      </c>
      <c r="X482" s="89" t="s">
        <v>22</v>
      </c>
      <c r="Y482" s="89" t="s">
        <v>2314</v>
      </c>
      <c r="Z482" s="89" t="s">
        <v>1785</v>
      </c>
      <c r="AA482" s="89" t="s">
        <v>2796</v>
      </c>
      <c r="AB482" s="89" t="s">
        <v>5994</v>
      </c>
      <c r="AC482" t="s">
        <v>794</v>
      </c>
      <c r="AD482" s="89">
        <v>0</v>
      </c>
      <c r="AE482" s="132">
        <f>Kalkulator!$F$3</f>
        <v>45383</v>
      </c>
      <c r="AF482" s="133">
        <f>Kalkulator!$H$3</f>
        <v>45412</v>
      </c>
    </row>
    <row r="483" spans="1:32" s="89" customFormat="1">
      <c r="A483" s="89" t="s">
        <v>950</v>
      </c>
      <c r="B483" s="89" t="s">
        <v>4</v>
      </c>
      <c r="C483" s="89" t="s">
        <v>1657</v>
      </c>
      <c r="D483" s="89" t="s">
        <v>64</v>
      </c>
      <c r="E483" s="89" t="s">
        <v>84</v>
      </c>
      <c r="F483" s="90" t="s">
        <v>951</v>
      </c>
      <c r="G483" s="91" t="s">
        <v>12</v>
      </c>
      <c r="H483" s="89" t="s">
        <v>22</v>
      </c>
      <c r="I483" s="89" t="s">
        <v>952</v>
      </c>
      <c r="J483" s="89">
        <v>8800</v>
      </c>
      <c r="K483" s="89">
        <v>1</v>
      </c>
      <c r="L483" s="89" t="s">
        <v>1280</v>
      </c>
      <c r="M483" s="89" t="s">
        <v>21</v>
      </c>
      <c r="N483" s="89" t="s">
        <v>1290</v>
      </c>
      <c r="O483" s="89" t="s">
        <v>22</v>
      </c>
      <c r="P483" s="89" t="s">
        <v>22</v>
      </c>
      <c r="Q483" s="89" t="s">
        <v>22</v>
      </c>
      <c r="R483" s="89" t="s">
        <v>21</v>
      </c>
      <c r="S483" s="89">
        <v>74886</v>
      </c>
      <c r="T483" s="89" t="s">
        <v>2287</v>
      </c>
      <c r="U483" s="89" t="s">
        <v>1239</v>
      </c>
      <c r="V483" s="89" t="s">
        <v>736</v>
      </c>
      <c r="W483" s="89" t="s">
        <v>21</v>
      </c>
      <c r="X483" s="89" t="s">
        <v>22</v>
      </c>
      <c r="Y483" s="89" t="s">
        <v>2315</v>
      </c>
      <c r="Z483" s="89" t="s">
        <v>1786</v>
      </c>
      <c r="AA483" s="89" t="s">
        <v>2798</v>
      </c>
      <c r="AB483" s="89" t="s">
        <v>5995</v>
      </c>
      <c r="AC483" t="s">
        <v>794</v>
      </c>
      <c r="AD483" s="89">
        <v>0</v>
      </c>
      <c r="AE483" s="132">
        <f>Kalkulator!$F$3</f>
        <v>45383</v>
      </c>
      <c r="AF483" s="133">
        <f>Kalkulator!$H$3</f>
        <v>45412</v>
      </c>
    </row>
    <row r="484" spans="1:32" s="89" customFormat="1">
      <c r="A484" s="89" t="s">
        <v>953</v>
      </c>
      <c r="B484" s="89" t="s">
        <v>4</v>
      </c>
      <c r="C484" s="89" t="s">
        <v>1657</v>
      </c>
      <c r="D484" s="89" t="s">
        <v>117</v>
      </c>
      <c r="E484" s="89" t="s">
        <v>118</v>
      </c>
      <c r="F484" s="90" t="s">
        <v>809</v>
      </c>
      <c r="G484" s="91" t="s">
        <v>12</v>
      </c>
      <c r="H484" s="89" t="s">
        <v>22</v>
      </c>
      <c r="I484" s="89" t="s">
        <v>22</v>
      </c>
      <c r="J484" s="89">
        <v>9870</v>
      </c>
      <c r="K484" s="89">
        <v>1</v>
      </c>
      <c r="L484" s="89" t="s">
        <v>1459</v>
      </c>
      <c r="M484" s="89" t="s">
        <v>21</v>
      </c>
      <c r="N484" s="89" t="s">
        <v>1295</v>
      </c>
      <c r="O484" s="89" t="s">
        <v>22</v>
      </c>
      <c r="P484" s="89" t="s">
        <v>23</v>
      </c>
      <c r="Q484" s="89" t="s">
        <v>23</v>
      </c>
      <c r="R484" s="89" t="s">
        <v>21</v>
      </c>
      <c r="S484" s="89">
        <v>348450</v>
      </c>
      <c r="T484" s="89" t="s">
        <v>2226</v>
      </c>
      <c r="U484" s="89" t="s">
        <v>1239</v>
      </c>
      <c r="V484" s="89" t="s">
        <v>736</v>
      </c>
      <c r="W484" s="89" t="s">
        <v>21</v>
      </c>
      <c r="X484" s="89" t="s">
        <v>22</v>
      </c>
      <c r="Y484" s="89" t="s">
        <v>2316</v>
      </c>
      <c r="Z484" s="89" t="s">
        <v>1787</v>
      </c>
      <c r="AA484" s="89" t="s">
        <v>2800</v>
      </c>
      <c r="AB484" s="89" t="s">
        <v>5996</v>
      </c>
      <c r="AC484" t="s">
        <v>794</v>
      </c>
      <c r="AD484" s="89">
        <v>0</v>
      </c>
      <c r="AE484" s="132">
        <f>Kalkulator!$F$3</f>
        <v>45383</v>
      </c>
      <c r="AF484" s="133">
        <f>Kalkulator!$H$3</f>
        <v>45412</v>
      </c>
    </row>
    <row r="485" spans="1:32" s="89" customFormat="1">
      <c r="A485" s="89" t="s">
        <v>1788</v>
      </c>
      <c r="B485" s="89" t="s">
        <v>4</v>
      </c>
      <c r="C485" s="89" t="s">
        <v>1657</v>
      </c>
      <c r="D485" s="89" t="s">
        <v>117</v>
      </c>
      <c r="E485" s="89" t="s">
        <v>118</v>
      </c>
      <c r="F485" s="90" t="s">
        <v>1789</v>
      </c>
      <c r="G485" s="91" t="s">
        <v>12</v>
      </c>
      <c r="H485" s="89" t="s">
        <v>22</v>
      </c>
      <c r="I485" s="89" t="s">
        <v>22</v>
      </c>
      <c r="J485" s="89">
        <v>9800</v>
      </c>
      <c r="K485" s="89">
        <v>1</v>
      </c>
      <c r="L485" s="89" t="s">
        <v>1459</v>
      </c>
      <c r="M485" s="89" t="s">
        <v>21</v>
      </c>
      <c r="N485" s="89" t="s">
        <v>1790</v>
      </c>
      <c r="O485" s="89" t="s">
        <v>22</v>
      </c>
      <c r="P485" s="89" t="s">
        <v>22</v>
      </c>
      <c r="Q485" s="89" t="s">
        <v>22</v>
      </c>
      <c r="R485" s="89" t="s">
        <v>21</v>
      </c>
      <c r="S485" s="89">
        <v>348450</v>
      </c>
      <c r="T485" s="89" t="s">
        <v>2234</v>
      </c>
      <c r="U485" s="89" t="s">
        <v>1239</v>
      </c>
      <c r="V485" s="89" t="s">
        <v>736</v>
      </c>
      <c r="W485" s="89" t="s">
        <v>21</v>
      </c>
      <c r="X485" s="89" t="s">
        <v>22</v>
      </c>
      <c r="Y485" s="89" t="s">
        <v>2317</v>
      </c>
      <c r="Z485" s="89" t="s">
        <v>1791</v>
      </c>
      <c r="AA485" s="89" t="s">
        <v>2802</v>
      </c>
      <c r="AB485" s="89" t="s">
        <v>5997</v>
      </c>
      <c r="AC485" t="s">
        <v>794</v>
      </c>
      <c r="AD485" s="89">
        <v>0</v>
      </c>
      <c r="AE485" s="132">
        <f>Kalkulator!$F$3</f>
        <v>45383</v>
      </c>
      <c r="AF485" s="133">
        <f>Kalkulator!$H$3</f>
        <v>45412</v>
      </c>
    </row>
    <row r="486" spans="1:32" s="89" customFormat="1">
      <c r="A486" s="89" t="s">
        <v>954</v>
      </c>
      <c r="B486" s="89" t="s">
        <v>4</v>
      </c>
      <c r="C486" s="89" t="s">
        <v>1657</v>
      </c>
      <c r="D486" s="89" t="s">
        <v>117</v>
      </c>
      <c r="E486" s="89" t="s">
        <v>118</v>
      </c>
      <c r="F486" s="90" t="s">
        <v>714</v>
      </c>
      <c r="G486" s="91" t="s">
        <v>12</v>
      </c>
      <c r="H486" s="89" t="s">
        <v>22</v>
      </c>
      <c r="I486" s="89" t="s">
        <v>1466</v>
      </c>
      <c r="J486" s="89">
        <v>9750</v>
      </c>
      <c r="K486" s="89">
        <v>1</v>
      </c>
      <c r="L486" s="89" t="s">
        <v>1280</v>
      </c>
      <c r="M486" s="89" t="s">
        <v>21</v>
      </c>
      <c r="N486" s="89" t="s">
        <v>1281</v>
      </c>
      <c r="O486" s="89" t="s">
        <v>22</v>
      </c>
      <c r="P486" s="89" t="s">
        <v>23</v>
      </c>
      <c r="Q486" s="89" t="s">
        <v>23</v>
      </c>
      <c r="R486" s="89" t="s">
        <v>21</v>
      </c>
      <c r="S486" s="89">
        <v>348450</v>
      </c>
      <c r="T486" s="89" t="s">
        <v>2211</v>
      </c>
      <c r="U486" s="89" t="s">
        <v>1239</v>
      </c>
      <c r="V486" s="89" t="s">
        <v>736</v>
      </c>
      <c r="W486" s="89" t="s">
        <v>21</v>
      </c>
      <c r="X486" s="89" t="s">
        <v>22</v>
      </c>
      <c r="Y486" s="89" t="s">
        <v>2318</v>
      </c>
      <c r="Z486" s="89" t="s">
        <v>1792</v>
      </c>
      <c r="AA486" s="89" t="s">
        <v>2804</v>
      </c>
      <c r="AB486" s="89" t="s">
        <v>5998</v>
      </c>
      <c r="AC486" t="s">
        <v>794</v>
      </c>
      <c r="AD486" s="89">
        <v>0</v>
      </c>
      <c r="AE486" s="132">
        <f>Kalkulator!$F$3</f>
        <v>45383</v>
      </c>
      <c r="AF486" s="133">
        <f>Kalkulator!$H$3</f>
        <v>45412</v>
      </c>
    </row>
    <row r="487" spans="1:32" s="89" customFormat="1">
      <c r="A487" s="89" t="s">
        <v>955</v>
      </c>
      <c r="B487" s="89" t="s">
        <v>4</v>
      </c>
      <c r="C487" s="89" t="s">
        <v>1657</v>
      </c>
      <c r="D487" s="89" t="s">
        <v>29</v>
      </c>
      <c r="E487" s="89" t="s">
        <v>956</v>
      </c>
      <c r="F487" s="90" t="s">
        <v>957</v>
      </c>
      <c r="G487" s="91" t="s">
        <v>12</v>
      </c>
      <c r="H487" s="89" t="s">
        <v>22</v>
      </c>
      <c r="I487" s="89" t="s">
        <v>797</v>
      </c>
      <c r="J487" s="89">
        <v>15600</v>
      </c>
      <c r="K487" s="89">
        <v>1</v>
      </c>
      <c r="L487" s="89" t="s">
        <v>1280</v>
      </c>
      <c r="M487" s="89" t="s">
        <v>21</v>
      </c>
      <c r="N487" s="89" t="s">
        <v>1429</v>
      </c>
      <c r="O487" s="89" t="s">
        <v>23</v>
      </c>
      <c r="P487" s="89" t="s">
        <v>23</v>
      </c>
      <c r="Q487" s="89" t="s">
        <v>23</v>
      </c>
      <c r="R487" s="89" t="s">
        <v>21</v>
      </c>
      <c r="S487" s="89">
        <v>1720398</v>
      </c>
      <c r="T487" s="89" t="s">
        <v>2211</v>
      </c>
      <c r="U487" s="89" t="s">
        <v>1239</v>
      </c>
      <c r="V487" s="89" t="s">
        <v>736</v>
      </c>
      <c r="W487" s="89" t="s">
        <v>21</v>
      </c>
      <c r="X487" s="89" t="s">
        <v>22</v>
      </c>
      <c r="Y487" s="89" t="s">
        <v>2319</v>
      </c>
      <c r="Z487" s="89" t="s">
        <v>1793</v>
      </c>
      <c r="AA487" s="89" t="s">
        <v>2806</v>
      </c>
      <c r="AB487" s="89" t="s">
        <v>5999</v>
      </c>
      <c r="AC487" t="s">
        <v>794</v>
      </c>
      <c r="AD487" s="89">
        <v>0</v>
      </c>
      <c r="AE487" s="132">
        <f>Kalkulator!$F$3</f>
        <v>45383</v>
      </c>
      <c r="AF487" s="133">
        <f>Kalkulator!$H$3</f>
        <v>45412</v>
      </c>
    </row>
    <row r="488" spans="1:32" s="89" customFormat="1">
      <c r="A488" s="89" t="s">
        <v>958</v>
      </c>
      <c r="B488" s="89" t="s">
        <v>4</v>
      </c>
      <c r="C488" s="89" t="s">
        <v>1657</v>
      </c>
      <c r="D488" s="89" t="s">
        <v>101</v>
      </c>
      <c r="E488" s="89" t="s">
        <v>102</v>
      </c>
      <c r="F488" s="90" t="s">
        <v>436</v>
      </c>
      <c r="G488" s="91" t="s">
        <v>12</v>
      </c>
      <c r="H488" s="89" t="s">
        <v>22</v>
      </c>
      <c r="I488" s="89" t="s">
        <v>437</v>
      </c>
      <c r="J488" s="89">
        <v>28700</v>
      </c>
      <c r="K488" s="89">
        <v>1</v>
      </c>
      <c r="L488" s="89" t="s">
        <v>1280</v>
      </c>
      <c r="M488" s="89" t="s">
        <v>21</v>
      </c>
      <c r="N488" s="89" t="s">
        <v>1358</v>
      </c>
      <c r="O488" s="89" t="s">
        <v>23</v>
      </c>
      <c r="P488" s="89" t="s">
        <v>23</v>
      </c>
      <c r="Q488" s="89" t="s">
        <v>23</v>
      </c>
      <c r="R488" s="89" t="s">
        <v>21</v>
      </c>
      <c r="S488" s="89">
        <v>690422</v>
      </c>
      <c r="T488" s="89" t="s">
        <v>2211</v>
      </c>
      <c r="U488" s="89" t="s">
        <v>1239</v>
      </c>
      <c r="V488" s="89" t="s">
        <v>736</v>
      </c>
      <c r="W488" s="89" t="s">
        <v>21</v>
      </c>
      <c r="X488" s="89" t="s">
        <v>22</v>
      </c>
      <c r="Y488" s="89" t="s">
        <v>2320</v>
      </c>
      <c r="Z488" s="89" t="s">
        <v>1794</v>
      </c>
      <c r="AA488" s="89" t="s">
        <v>2808</v>
      </c>
      <c r="AB488" s="89" t="s">
        <v>6000</v>
      </c>
      <c r="AC488" t="s">
        <v>794</v>
      </c>
      <c r="AD488" s="89">
        <v>0</v>
      </c>
      <c r="AE488" s="132">
        <f>Kalkulator!$F$3</f>
        <v>45383</v>
      </c>
      <c r="AF488" s="133">
        <f>Kalkulator!$H$3</f>
        <v>45412</v>
      </c>
    </row>
    <row r="489" spans="1:32" s="89" customFormat="1">
      <c r="A489" s="89" t="s">
        <v>959</v>
      </c>
      <c r="B489" s="89" t="s">
        <v>4</v>
      </c>
      <c r="C489" s="89" t="s">
        <v>1657</v>
      </c>
      <c r="D489" s="89" t="s">
        <v>101</v>
      </c>
      <c r="E489" s="89" t="s">
        <v>102</v>
      </c>
      <c r="F489" s="90" t="s">
        <v>171</v>
      </c>
      <c r="G489" s="91" t="s">
        <v>12</v>
      </c>
      <c r="H489" s="89" t="s">
        <v>22</v>
      </c>
      <c r="I489" s="89" t="s">
        <v>1467</v>
      </c>
      <c r="J489" s="89">
        <v>27460</v>
      </c>
      <c r="K489" s="89">
        <v>1</v>
      </c>
      <c r="L489" s="89" t="s">
        <v>1280</v>
      </c>
      <c r="M489" s="89" t="s">
        <v>21</v>
      </c>
      <c r="N489" s="89" t="s">
        <v>1281</v>
      </c>
      <c r="O489" s="89" t="s">
        <v>23</v>
      </c>
      <c r="P489" s="89" t="s">
        <v>23</v>
      </c>
      <c r="Q489" s="89" t="s">
        <v>23</v>
      </c>
      <c r="R489" s="89" t="s">
        <v>21</v>
      </c>
      <c r="S489" s="89">
        <v>690422</v>
      </c>
      <c r="T489" s="89" t="s">
        <v>2211</v>
      </c>
      <c r="U489" s="89" t="s">
        <v>1239</v>
      </c>
      <c r="V489" s="89" t="s">
        <v>736</v>
      </c>
      <c r="W489" s="89" t="s">
        <v>21</v>
      </c>
      <c r="X489" s="89" t="s">
        <v>22</v>
      </c>
      <c r="Y489" s="89" t="s">
        <v>2321</v>
      </c>
      <c r="Z489" s="89" t="s">
        <v>1795</v>
      </c>
      <c r="AA489" s="89" t="s">
        <v>2810</v>
      </c>
      <c r="AB489" s="89" t="s">
        <v>6001</v>
      </c>
      <c r="AC489" t="s">
        <v>794</v>
      </c>
      <c r="AD489" s="89">
        <v>0</v>
      </c>
      <c r="AE489" s="132">
        <f>Kalkulator!$F$3</f>
        <v>45383</v>
      </c>
      <c r="AF489" s="133">
        <f>Kalkulator!$H$3</f>
        <v>45412</v>
      </c>
    </row>
    <row r="490" spans="1:32" s="89" customFormat="1">
      <c r="A490" s="89" t="s">
        <v>960</v>
      </c>
      <c r="B490" s="89" t="s">
        <v>4</v>
      </c>
      <c r="C490" s="89" t="s">
        <v>1657</v>
      </c>
      <c r="D490" s="89" t="s">
        <v>101</v>
      </c>
      <c r="E490" s="89" t="s">
        <v>102</v>
      </c>
      <c r="F490" s="90" t="s">
        <v>961</v>
      </c>
      <c r="G490" s="91" t="s">
        <v>12</v>
      </c>
      <c r="H490" s="89" t="s">
        <v>22</v>
      </c>
      <c r="I490" s="89" t="s">
        <v>777</v>
      </c>
      <c r="J490" s="89">
        <v>22150</v>
      </c>
      <c r="K490" s="89">
        <v>1</v>
      </c>
      <c r="L490" s="89" t="s">
        <v>1280</v>
      </c>
      <c r="M490" s="89" t="s">
        <v>21</v>
      </c>
      <c r="N490" s="89" t="s">
        <v>1344</v>
      </c>
      <c r="O490" s="89" t="s">
        <v>23</v>
      </c>
      <c r="P490" s="89" t="s">
        <v>23</v>
      </c>
      <c r="Q490" s="89" t="s">
        <v>23</v>
      </c>
      <c r="R490" s="89" t="s">
        <v>21</v>
      </c>
      <c r="S490" s="89">
        <v>690422</v>
      </c>
      <c r="T490" s="89" t="s">
        <v>2211</v>
      </c>
      <c r="U490" s="89" t="s">
        <v>1239</v>
      </c>
      <c r="V490" s="89" t="s">
        <v>736</v>
      </c>
      <c r="W490" s="89" t="s">
        <v>21</v>
      </c>
      <c r="X490" s="89" t="s">
        <v>22</v>
      </c>
      <c r="Y490" s="89" t="s">
        <v>2322</v>
      </c>
      <c r="Z490" s="89" t="s">
        <v>1796</v>
      </c>
      <c r="AA490" s="89" t="s">
        <v>2812</v>
      </c>
      <c r="AB490" s="89" t="s">
        <v>6002</v>
      </c>
      <c r="AC490" t="s">
        <v>794</v>
      </c>
      <c r="AD490" s="89">
        <v>0</v>
      </c>
      <c r="AE490" s="132">
        <f>Kalkulator!$F$3</f>
        <v>45383</v>
      </c>
      <c r="AF490" s="133">
        <f>Kalkulator!$H$3</f>
        <v>45412</v>
      </c>
    </row>
    <row r="491" spans="1:32" s="89" customFormat="1">
      <c r="A491" s="89" t="s">
        <v>1797</v>
      </c>
      <c r="B491" s="89" t="s">
        <v>4</v>
      </c>
      <c r="C491" s="89" t="s">
        <v>1657</v>
      </c>
      <c r="D491" s="89" t="s">
        <v>101</v>
      </c>
      <c r="E491" s="89" t="s">
        <v>102</v>
      </c>
      <c r="F491" s="90" t="s">
        <v>1798</v>
      </c>
      <c r="G491" s="91" t="s">
        <v>12</v>
      </c>
      <c r="H491" s="89" t="s">
        <v>22</v>
      </c>
      <c r="I491" s="89" t="s">
        <v>1799</v>
      </c>
      <c r="J491" s="89">
        <v>19800</v>
      </c>
      <c r="K491" s="89">
        <v>1</v>
      </c>
      <c r="L491" s="89" t="s">
        <v>1280</v>
      </c>
      <c r="M491" s="89" t="s">
        <v>21</v>
      </c>
      <c r="N491" s="89" t="s">
        <v>1800</v>
      </c>
      <c r="O491" s="89" t="s">
        <v>23</v>
      </c>
      <c r="P491" s="89" t="s">
        <v>23</v>
      </c>
      <c r="Q491" s="89" t="s">
        <v>23</v>
      </c>
      <c r="R491" s="89" t="s">
        <v>21</v>
      </c>
      <c r="S491" s="89">
        <v>690422</v>
      </c>
      <c r="T491" s="89" t="s">
        <v>2323</v>
      </c>
      <c r="U491" s="89" t="s">
        <v>1239</v>
      </c>
      <c r="V491" s="89" t="s">
        <v>736</v>
      </c>
      <c r="W491" s="89" t="s">
        <v>21</v>
      </c>
      <c r="X491" s="89" t="s">
        <v>22</v>
      </c>
      <c r="Y491" s="89" t="s">
        <v>2324</v>
      </c>
      <c r="Z491" s="89" t="s">
        <v>1801</v>
      </c>
      <c r="AA491" s="89" t="s">
        <v>2814</v>
      </c>
      <c r="AB491" s="89" t="s">
        <v>6003</v>
      </c>
      <c r="AC491" t="s">
        <v>794</v>
      </c>
      <c r="AD491" s="89">
        <v>0</v>
      </c>
      <c r="AE491" s="132">
        <f>Kalkulator!$F$3</f>
        <v>45383</v>
      </c>
      <c r="AF491" s="133">
        <f>Kalkulator!$H$3</f>
        <v>45412</v>
      </c>
    </row>
    <row r="492" spans="1:32" s="89" customFormat="1">
      <c r="A492" s="89" t="s">
        <v>962</v>
      </c>
      <c r="B492" s="89" t="s">
        <v>4</v>
      </c>
      <c r="C492" s="89" t="s">
        <v>1657</v>
      </c>
      <c r="D492" s="89" t="s">
        <v>117</v>
      </c>
      <c r="E492" s="89" t="s">
        <v>963</v>
      </c>
      <c r="F492" s="90" t="s">
        <v>964</v>
      </c>
      <c r="G492" s="91" t="s">
        <v>12</v>
      </c>
      <c r="H492" s="89" t="s">
        <v>22</v>
      </c>
      <c r="I492" s="89" t="s">
        <v>777</v>
      </c>
      <c r="J492" s="89">
        <v>7850</v>
      </c>
      <c r="K492" s="89">
        <v>1</v>
      </c>
      <c r="L492" s="89" t="s">
        <v>1280</v>
      </c>
      <c r="M492" s="89" t="s">
        <v>21</v>
      </c>
      <c r="N492" s="89" t="s">
        <v>963</v>
      </c>
      <c r="O492" s="89" t="s">
        <v>22</v>
      </c>
      <c r="P492" s="89" t="s">
        <v>22</v>
      </c>
      <c r="Q492" s="89" t="s">
        <v>22</v>
      </c>
      <c r="R492" s="89" t="s">
        <v>21</v>
      </c>
      <c r="S492" s="89">
        <v>30564</v>
      </c>
      <c r="T492" s="89" t="s">
        <v>2211</v>
      </c>
      <c r="U492" s="89" t="s">
        <v>1239</v>
      </c>
      <c r="V492" s="89" t="s">
        <v>736</v>
      </c>
      <c r="W492" s="89" t="s">
        <v>21</v>
      </c>
      <c r="X492" s="89" t="s">
        <v>22</v>
      </c>
      <c r="Y492" s="89" t="s">
        <v>2325</v>
      </c>
      <c r="Z492" s="89" t="s">
        <v>1802</v>
      </c>
      <c r="AA492" s="89" t="s">
        <v>2816</v>
      </c>
      <c r="AB492" s="89" t="s">
        <v>6004</v>
      </c>
      <c r="AC492" t="s">
        <v>794</v>
      </c>
      <c r="AD492" s="89">
        <v>0</v>
      </c>
      <c r="AE492" s="132">
        <f>Kalkulator!$F$3</f>
        <v>45383</v>
      </c>
      <c r="AF492" s="133">
        <f>Kalkulator!$H$3</f>
        <v>45412</v>
      </c>
    </row>
    <row r="493" spans="1:32" s="89" customFormat="1">
      <c r="A493" s="89" t="s">
        <v>965</v>
      </c>
      <c r="B493" s="89" t="s">
        <v>4</v>
      </c>
      <c r="C493" s="89" t="s">
        <v>1657</v>
      </c>
      <c r="D493" s="89" t="s">
        <v>49</v>
      </c>
      <c r="E493" s="89" t="s">
        <v>121</v>
      </c>
      <c r="F493" s="90" t="s">
        <v>966</v>
      </c>
      <c r="G493" s="91" t="s">
        <v>12</v>
      </c>
      <c r="H493" s="89" t="s">
        <v>22</v>
      </c>
      <c r="I493" s="89" t="s">
        <v>777</v>
      </c>
      <c r="J493" s="89">
        <v>6580</v>
      </c>
      <c r="K493" s="89">
        <v>1</v>
      </c>
      <c r="L493" s="89" t="s">
        <v>1280</v>
      </c>
      <c r="M493" s="89" t="s">
        <v>21</v>
      </c>
      <c r="N493" s="89" t="s">
        <v>1343</v>
      </c>
      <c r="O493" s="89" t="s">
        <v>22</v>
      </c>
      <c r="P493" s="89" t="s">
        <v>22</v>
      </c>
      <c r="Q493" s="89" t="s">
        <v>22</v>
      </c>
      <c r="R493" s="89" t="s">
        <v>21</v>
      </c>
      <c r="S493" s="89">
        <v>38435</v>
      </c>
      <c r="T493" s="89" t="s">
        <v>2211</v>
      </c>
      <c r="U493" s="89" t="s">
        <v>1239</v>
      </c>
      <c r="V493" s="89" t="s">
        <v>736</v>
      </c>
      <c r="W493" s="89" t="s">
        <v>21</v>
      </c>
      <c r="X493" s="89" t="s">
        <v>22</v>
      </c>
      <c r="Y493" s="89" t="s">
        <v>2326</v>
      </c>
      <c r="Z493" s="89" t="s">
        <v>1803</v>
      </c>
      <c r="AA493" s="89" t="s">
        <v>2818</v>
      </c>
      <c r="AB493" s="89" t="s">
        <v>6005</v>
      </c>
      <c r="AC493" t="s">
        <v>794</v>
      </c>
      <c r="AD493" s="89">
        <v>0</v>
      </c>
      <c r="AE493" s="132">
        <f>Kalkulator!$F$3</f>
        <v>45383</v>
      </c>
      <c r="AF493" s="133">
        <f>Kalkulator!$H$3</f>
        <v>45412</v>
      </c>
    </row>
    <row r="494" spans="1:32" s="89" customFormat="1">
      <c r="A494" s="89" t="s">
        <v>967</v>
      </c>
      <c r="B494" s="89" t="s">
        <v>4</v>
      </c>
      <c r="C494" s="89" t="s">
        <v>1657</v>
      </c>
      <c r="D494" s="89" t="s">
        <v>255</v>
      </c>
      <c r="E494" s="89" t="s">
        <v>968</v>
      </c>
      <c r="F494" s="90" t="s">
        <v>969</v>
      </c>
      <c r="G494" s="91" t="s">
        <v>12</v>
      </c>
      <c r="H494" s="89" t="s">
        <v>22</v>
      </c>
      <c r="I494" s="89" t="s">
        <v>22</v>
      </c>
      <c r="J494" s="89">
        <v>4600</v>
      </c>
      <c r="K494" s="89">
        <v>1</v>
      </c>
      <c r="L494" s="89" t="s">
        <v>1280</v>
      </c>
      <c r="M494" s="89" t="s">
        <v>21</v>
      </c>
      <c r="N494" s="89" t="s">
        <v>968</v>
      </c>
      <c r="O494" s="89" t="s">
        <v>22</v>
      </c>
      <c r="P494" s="89" t="s">
        <v>22</v>
      </c>
      <c r="Q494" s="89" t="s">
        <v>22</v>
      </c>
      <c r="R494" s="89" t="s">
        <v>21</v>
      </c>
      <c r="S494" s="89">
        <v>18255</v>
      </c>
      <c r="T494" s="89" t="s">
        <v>2209</v>
      </c>
      <c r="U494" s="89" t="s">
        <v>1239</v>
      </c>
      <c r="V494" s="89" t="s">
        <v>736</v>
      </c>
      <c r="W494" s="89" t="s">
        <v>21</v>
      </c>
      <c r="X494" s="89" t="s">
        <v>22</v>
      </c>
      <c r="Y494" s="89" t="s">
        <v>2327</v>
      </c>
      <c r="Z494" s="89" t="s">
        <v>1804</v>
      </c>
      <c r="AA494" s="89" t="s">
        <v>2820</v>
      </c>
      <c r="AB494" s="89" t="s">
        <v>6006</v>
      </c>
      <c r="AC494" t="s">
        <v>794</v>
      </c>
      <c r="AD494" s="89">
        <v>0</v>
      </c>
      <c r="AE494" s="132">
        <f>Kalkulator!$F$3</f>
        <v>45383</v>
      </c>
      <c r="AF494" s="133">
        <f>Kalkulator!$H$3</f>
        <v>45412</v>
      </c>
    </row>
    <row r="495" spans="1:32" s="89" customFormat="1">
      <c r="A495" s="89" t="s">
        <v>1805</v>
      </c>
      <c r="B495" s="89" t="s">
        <v>4</v>
      </c>
      <c r="C495" s="89" t="s">
        <v>1657</v>
      </c>
      <c r="D495" s="89" t="s">
        <v>77</v>
      </c>
      <c r="E495" s="89" t="s">
        <v>1806</v>
      </c>
      <c r="F495" s="90" t="s">
        <v>1807</v>
      </c>
      <c r="G495" s="91" t="s">
        <v>12</v>
      </c>
      <c r="H495" s="89" t="s">
        <v>22</v>
      </c>
      <c r="I495" s="89" t="s">
        <v>22</v>
      </c>
      <c r="J495" s="89">
        <v>1800</v>
      </c>
      <c r="K495" s="89">
        <v>1</v>
      </c>
      <c r="L495" s="89" t="s">
        <v>1459</v>
      </c>
      <c r="M495" s="89" t="s">
        <v>21</v>
      </c>
      <c r="N495" s="89" t="s">
        <v>1808</v>
      </c>
      <c r="O495" s="89" t="s">
        <v>22</v>
      </c>
      <c r="P495" s="89" t="s">
        <v>22</v>
      </c>
      <c r="Q495" s="89" t="s">
        <v>22</v>
      </c>
      <c r="R495" s="89" t="s">
        <v>21</v>
      </c>
      <c r="S495" s="89">
        <v>5479</v>
      </c>
      <c r="T495" s="89" t="s">
        <v>2234</v>
      </c>
      <c r="U495" s="89" t="s">
        <v>1239</v>
      </c>
      <c r="V495" s="89" t="s">
        <v>736</v>
      </c>
      <c r="W495" s="89" t="s">
        <v>21</v>
      </c>
      <c r="X495" s="89" t="s">
        <v>22</v>
      </c>
      <c r="Y495" s="89" t="s">
        <v>2328</v>
      </c>
      <c r="Z495" s="89" t="s">
        <v>1809</v>
      </c>
      <c r="AA495" s="89" t="s">
        <v>2822</v>
      </c>
      <c r="AB495" s="89" t="s">
        <v>6007</v>
      </c>
      <c r="AC495" t="s">
        <v>794</v>
      </c>
      <c r="AD495" s="89">
        <v>0</v>
      </c>
      <c r="AE495" s="132">
        <f>Kalkulator!$F$3</f>
        <v>45383</v>
      </c>
      <c r="AF495" s="133">
        <f>Kalkulator!$H$3</f>
        <v>45412</v>
      </c>
    </row>
    <row r="496" spans="1:32" s="89" customFormat="1">
      <c r="A496" s="89" t="s">
        <v>971</v>
      </c>
      <c r="B496" s="89" t="s">
        <v>4</v>
      </c>
      <c r="C496" s="89" t="s">
        <v>1657</v>
      </c>
      <c r="D496" s="89" t="s">
        <v>54</v>
      </c>
      <c r="E496" s="89" t="s">
        <v>290</v>
      </c>
      <c r="F496" s="90" t="s">
        <v>972</v>
      </c>
      <c r="G496" s="91" t="s">
        <v>12</v>
      </c>
      <c r="H496" s="89" t="s">
        <v>22</v>
      </c>
      <c r="I496" s="89" t="s">
        <v>1468</v>
      </c>
      <c r="J496" s="89">
        <v>8460</v>
      </c>
      <c r="K496" s="89">
        <v>1</v>
      </c>
      <c r="L496" s="89" t="s">
        <v>1280</v>
      </c>
      <c r="M496" s="89" t="s">
        <v>21</v>
      </c>
      <c r="N496" s="89" t="s">
        <v>1337</v>
      </c>
      <c r="O496" s="89" t="s">
        <v>22</v>
      </c>
      <c r="P496" s="89" t="s">
        <v>22</v>
      </c>
      <c r="Q496" s="89" t="s">
        <v>22</v>
      </c>
      <c r="R496" s="89" t="s">
        <v>21</v>
      </c>
      <c r="S496" s="89">
        <v>84594</v>
      </c>
      <c r="T496" s="89" t="s">
        <v>2211</v>
      </c>
      <c r="U496" s="89" t="s">
        <v>1239</v>
      </c>
      <c r="V496" s="89" t="s">
        <v>736</v>
      </c>
      <c r="W496" s="89" t="s">
        <v>21</v>
      </c>
      <c r="X496" s="89" t="s">
        <v>22</v>
      </c>
      <c r="Y496" s="89" t="s">
        <v>2329</v>
      </c>
      <c r="Z496" s="89" t="s">
        <v>1810</v>
      </c>
      <c r="AA496" s="89" t="s">
        <v>2824</v>
      </c>
      <c r="AB496" s="89" t="s">
        <v>6008</v>
      </c>
      <c r="AC496" t="s">
        <v>794</v>
      </c>
      <c r="AD496" s="89">
        <v>0</v>
      </c>
      <c r="AE496" s="132">
        <f>Kalkulator!$F$3</f>
        <v>45383</v>
      </c>
      <c r="AF496" s="133">
        <f>Kalkulator!$H$3</f>
        <v>45412</v>
      </c>
    </row>
    <row r="497" spans="1:32" s="89" customFormat="1">
      <c r="A497" s="89" t="s">
        <v>973</v>
      </c>
      <c r="B497" s="89" t="s">
        <v>4</v>
      </c>
      <c r="C497" s="89" t="s">
        <v>1657</v>
      </c>
      <c r="D497" s="89" t="s">
        <v>126</v>
      </c>
      <c r="E497" s="89" t="s">
        <v>974</v>
      </c>
      <c r="F497" s="90" t="s">
        <v>975</v>
      </c>
      <c r="G497" s="91" t="s">
        <v>12</v>
      </c>
      <c r="H497" s="89" t="s">
        <v>22</v>
      </c>
      <c r="I497" s="89" t="s">
        <v>22</v>
      </c>
      <c r="J497" s="89">
        <v>8800</v>
      </c>
      <c r="K497" s="89">
        <v>1</v>
      </c>
      <c r="L497" s="89" t="s">
        <v>1280</v>
      </c>
      <c r="M497" s="89" t="s">
        <v>21</v>
      </c>
      <c r="N497" s="89" t="s">
        <v>1281</v>
      </c>
      <c r="O497" s="89" t="s">
        <v>22</v>
      </c>
      <c r="P497" s="89" t="s">
        <v>22</v>
      </c>
      <c r="Q497" s="89" t="s">
        <v>22</v>
      </c>
      <c r="R497" s="89" t="s">
        <v>21</v>
      </c>
      <c r="S497" s="89">
        <v>43849</v>
      </c>
      <c r="T497" s="89" t="s">
        <v>2209</v>
      </c>
      <c r="U497" s="89" t="s">
        <v>1239</v>
      </c>
      <c r="V497" s="89" t="s">
        <v>736</v>
      </c>
      <c r="W497" s="89" t="s">
        <v>21</v>
      </c>
      <c r="X497" s="89" t="s">
        <v>22</v>
      </c>
      <c r="Y497" s="89" t="s">
        <v>2330</v>
      </c>
      <c r="Z497" s="89" t="s">
        <v>1811</v>
      </c>
      <c r="AA497" s="89" t="s">
        <v>2826</v>
      </c>
      <c r="AB497" s="89" t="s">
        <v>6009</v>
      </c>
      <c r="AC497" t="s">
        <v>794</v>
      </c>
      <c r="AD497" s="89">
        <v>0</v>
      </c>
      <c r="AE497" s="132">
        <f>Kalkulator!$F$3</f>
        <v>45383</v>
      </c>
      <c r="AF497" s="133">
        <f>Kalkulator!$H$3</f>
        <v>45412</v>
      </c>
    </row>
    <row r="498" spans="1:32" s="89" customFormat="1">
      <c r="A498" s="89" t="s">
        <v>1812</v>
      </c>
      <c r="B498" s="89" t="s">
        <v>4</v>
      </c>
      <c r="C498" s="89" t="s">
        <v>1657</v>
      </c>
      <c r="D498" s="89" t="s">
        <v>123</v>
      </c>
      <c r="E498" s="89" t="s">
        <v>124</v>
      </c>
      <c r="F498" s="90" t="s">
        <v>1813</v>
      </c>
      <c r="G498" s="91" t="s">
        <v>12</v>
      </c>
      <c r="H498" s="89" t="s">
        <v>22</v>
      </c>
      <c r="I498" s="89" t="s">
        <v>1814</v>
      </c>
      <c r="J498" s="89">
        <v>9200</v>
      </c>
      <c r="K498" s="89">
        <v>1</v>
      </c>
      <c r="L498" s="89" t="s">
        <v>1280</v>
      </c>
      <c r="M498" s="89" t="s">
        <v>21</v>
      </c>
      <c r="N498" s="89" t="s">
        <v>1431</v>
      </c>
      <c r="O498" s="89" t="s">
        <v>22</v>
      </c>
      <c r="P498" s="89" t="s">
        <v>22</v>
      </c>
      <c r="Q498" s="89" t="s">
        <v>22</v>
      </c>
      <c r="R498" s="89" t="s">
        <v>21</v>
      </c>
      <c r="S498" s="89">
        <v>176463</v>
      </c>
      <c r="T498" s="89" t="s">
        <v>2211</v>
      </c>
      <c r="U498" s="89" t="s">
        <v>1239</v>
      </c>
      <c r="V498" s="89" t="s">
        <v>736</v>
      </c>
      <c r="W498" s="89" t="s">
        <v>21</v>
      </c>
      <c r="X498" s="89" t="s">
        <v>22</v>
      </c>
      <c r="Y498" s="89" t="s">
        <v>2331</v>
      </c>
      <c r="Z498" s="89" t="s">
        <v>1815</v>
      </c>
      <c r="AA498" s="89" t="s">
        <v>2828</v>
      </c>
      <c r="AB498" s="89" t="s">
        <v>6010</v>
      </c>
      <c r="AC498" t="s">
        <v>794</v>
      </c>
      <c r="AD498" s="89">
        <v>0</v>
      </c>
      <c r="AE498" s="132">
        <f>Kalkulator!$F$3</f>
        <v>45383</v>
      </c>
      <c r="AF498" s="133">
        <f>Kalkulator!$H$3</f>
        <v>45412</v>
      </c>
    </row>
    <row r="499" spans="1:32" s="89" customFormat="1">
      <c r="A499" s="89" t="s">
        <v>976</v>
      </c>
      <c r="B499" s="89" t="s">
        <v>4</v>
      </c>
      <c r="C499" s="89" t="s">
        <v>1657</v>
      </c>
      <c r="D499" s="89" t="s">
        <v>123</v>
      </c>
      <c r="E499" s="89" t="s">
        <v>124</v>
      </c>
      <c r="F499" s="90" t="s">
        <v>977</v>
      </c>
      <c r="G499" s="91" t="s">
        <v>12</v>
      </c>
      <c r="H499" s="89" t="s">
        <v>22</v>
      </c>
      <c r="I499" s="89" t="s">
        <v>1469</v>
      </c>
      <c r="J499" s="89">
        <v>9650</v>
      </c>
      <c r="K499" s="89">
        <v>1</v>
      </c>
      <c r="L499" s="89" t="s">
        <v>1280</v>
      </c>
      <c r="M499" s="89" t="s">
        <v>21</v>
      </c>
      <c r="N499" s="89" t="s">
        <v>1431</v>
      </c>
      <c r="O499" s="89" t="s">
        <v>22</v>
      </c>
      <c r="P499" s="89" t="s">
        <v>22</v>
      </c>
      <c r="Q499" s="89" t="s">
        <v>22</v>
      </c>
      <c r="R499" s="89" t="s">
        <v>21</v>
      </c>
      <c r="S499" s="89">
        <v>176463</v>
      </c>
      <c r="T499" s="89" t="s">
        <v>2211</v>
      </c>
      <c r="U499" s="89" t="s">
        <v>1239</v>
      </c>
      <c r="V499" s="89" t="s">
        <v>736</v>
      </c>
      <c r="W499" s="89" t="s">
        <v>21</v>
      </c>
      <c r="X499" s="89" t="s">
        <v>22</v>
      </c>
      <c r="Y499" s="89" t="s">
        <v>2332</v>
      </c>
      <c r="Z499" s="89" t="s">
        <v>1816</v>
      </c>
      <c r="AA499" s="89" t="s">
        <v>2830</v>
      </c>
      <c r="AB499" s="89" t="s">
        <v>6011</v>
      </c>
      <c r="AC499" t="s">
        <v>794</v>
      </c>
      <c r="AD499" s="89">
        <v>0</v>
      </c>
      <c r="AE499" s="132">
        <f>Kalkulator!$F$3</f>
        <v>45383</v>
      </c>
      <c r="AF499" s="133">
        <f>Kalkulator!$H$3</f>
        <v>45412</v>
      </c>
    </row>
    <row r="500" spans="1:32" s="89" customFormat="1">
      <c r="A500" s="89" t="s">
        <v>978</v>
      </c>
      <c r="B500" s="89" t="s">
        <v>4</v>
      </c>
      <c r="C500" s="89" t="s">
        <v>1657</v>
      </c>
      <c r="D500" s="89" t="s">
        <v>123</v>
      </c>
      <c r="E500" s="89" t="s">
        <v>124</v>
      </c>
      <c r="F500" s="90" t="s">
        <v>979</v>
      </c>
      <c r="G500" s="91" t="s">
        <v>12</v>
      </c>
      <c r="H500" s="89" t="s">
        <v>22</v>
      </c>
      <c r="I500" s="89" t="s">
        <v>970</v>
      </c>
      <c r="J500" s="89">
        <v>9420</v>
      </c>
      <c r="K500" s="89">
        <v>1</v>
      </c>
      <c r="L500" s="89" t="s">
        <v>1280</v>
      </c>
      <c r="M500" s="89" t="s">
        <v>21</v>
      </c>
      <c r="N500" s="89" t="s">
        <v>1430</v>
      </c>
      <c r="O500" s="89" t="s">
        <v>22</v>
      </c>
      <c r="P500" s="89" t="s">
        <v>22</v>
      </c>
      <c r="Q500" s="89" t="s">
        <v>22</v>
      </c>
      <c r="R500" s="89" t="s">
        <v>21</v>
      </c>
      <c r="S500" s="89">
        <v>176463</v>
      </c>
      <c r="T500" s="89" t="s">
        <v>2211</v>
      </c>
      <c r="U500" s="89" t="s">
        <v>1239</v>
      </c>
      <c r="V500" s="89" t="s">
        <v>736</v>
      </c>
      <c r="W500" s="89" t="s">
        <v>21</v>
      </c>
      <c r="X500" s="89" t="s">
        <v>22</v>
      </c>
      <c r="Y500" s="89" t="s">
        <v>2333</v>
      </c>
      <c r="Z500" s="89" t="s">
        <v>1817</v>
      </c>
      <c r="AA500" s="89" t="s">
        <v>2832</v>
      </c>
      <c r="AB500" s="89" t="s">
        <v>6012</v>
      </c>
      <c r="AC500" t="s">
        <v>794</v>
      </c>
      <c r="AD500" s="89">
        <v>0</v>
      </c>
      <c r="AE500" s="132">
        <f>Kalkulator!$F$3</f>
        <v>45383</v>
      </c>
      <c r="AF500" s="133">
        <f>Kalkulator!$H$3</f>
        <v>45412</v>
      </c>
    </row>
    <row r="501" spans="1:32" s="89" customFormat="1">
      <c r="A501" s="89" t="s">
        <v>980</v>
      </c>
      <c r="B501" s="89" t="s">
        <v>4</v>
      </c>
      <c r="C501" s="89" t="s">
        <v>1657</v>
      </c>
      <c r="D501" s="89" t="s">
        <v>126</v>
      </c>
      <c r="E501" s="89" t="s">
        <v>127</v>
      </c>
      <c r="F501" s="90" t="s">
        <v>981</v>
      </c>
      <c r="G501" s="91" t="s">
        <v>12</v>
      </c>
      <c r="H501" s="89" t="s">
        <v>22</v>
      </c>
      <c r="I501" s="89" t="s">
        <v>797</v>
      </c>
      <c r="J501" s="89">
        <v>8560</v>
      </c>
      <c r="K501" s="89">
        <v>1</v>
      </c>
      <c r="L501" s="89" t="s">
        <v>1280</v>
      </c>
      <c r="M501" s="89" t="s">
        <v>21</v>
      </c>
      <c r="N501" s="89" t="s">
        <v>1339</v>
      </c>
      <c r="O501" s="89" t="s">
        <v>22</v>
      </c>
      <c r="P501" s="89" t="s">
        <v>22</v>
      </c>
      <c r="Q501" s="89" t="s">
        <v>22</v>
      </c>
      <c r="R501" s="89" t="s">
        <v>21</v>
      </c>
      <c r="S501" s="89">
        <v>125710</v>
      </c>
      <c r="T501" s="89" t="s">
        <v>2211</v>
      </c>
      <c r="U501" s="89" t="s">
        <v>1239</v>
      </c>
      <c r="V501" s="89" t="s">
        <v>736</v>
      </c>
      <c r="W501" s="89" t="s">
        <v>21</v>
      </c>
      <c r="X501" s="89" t="s">
        <v>22</v>
      </c>
      <c r="Y501" s="89" t="s">
        <v>2334</v>
      </c>
      <c r="Z501" s="89" t="s">
        <v>1818</v>
      </c>
      <c r="AA501" s="89" t="s">
        <v>2834</v>
      </c>
      <c r="AB501" s="89" t="s">
        <v>6013</v>
      </c>
      <c r="AC501" t="s">
        <v>794</v>
      </c>
      <c r="AD501" s="89">
        <v>0</v>
      </c>
      <c r="AE501" s="132">
        <f>Kalkulator!$F$3</f>
        <v>45383</v>
      </c>
      <c r="AF501" s="133">
        <f>Kalkulator!$H$3</f>
        <v>45412</v>
      </c>
    </row>
    <row r="502" spans="1:32" s="89" customFormat="1">
      <c r="A502" s="89" t="s">
        <v>982</v>
      </c>
      <c r="B502" s="89" t="s">
        <v>4</v>
      </c>
      <c r="C502" s="89" t="s">
        <v>1657</v>
      </c>
      <c r="D502" s="89" t="s">
        <v>126</v>
      </c>
      <c r="E502" s="89" t="s">
        <v>127</v>
      </c>
      <c r="F502" s="90" t="s">
        <v>983</v>
      </c>
      <c r="G502" s="91" t="s">
        <v>12</v>
      </c>
      <c r="H502" s="89" t="s">
        <v>22</v>
      </c>
      <c r="I502" s="89" t="s">
        <v>1470</v>
      </c>
      <c r="J502" s="89">
        <v>8700</v>
      </c>
      <c r="K502" s="89">
        <v>1</v>
      </c>
      <c r="L502" s="89" t="s">
        <v>1280</v>
      </c>
      <c r="M502" s="89" t="s">
        <v>21</v>
      </c>
      <c r="N502" s="89" t="s">
        <v>1432</v>
      </c>
      <c r="O502" s="89" t="s">
        <v>22</v>
      </c>
      <c r="P502" s="89" t="s">
        <v>22</v>
      </c>
      <c r="Q502" s="89" t="s">
        <v>22</v>
      </c>
      <c r="R502" s="89" t="s">
        <v>21</v>
      </c>
      <c r="S502" s="89">
        <v>125710</v>
      </c>
      <c r="T502" s="89" t="s">
        <v>2211</v>
      </c>
      <c r="U502" s="89" t="s">
        <v>1239</v>
      </c>
      <c r="V502" s="89" t="s">
        <v>736</v>
      </c>
      <c r="W502" s="89" t="s">
        <v>21</v>
      </c>
      <c r="X502" s="89" t="s">
        <v>22</v>
      </c>
      <c r="Y502" s="89" t="s">
        <v>2335</v>
      </c>
      <c r="Z502" s="89" t="s">
        <v>1819</v>
      </c>
      <c r="AA502" s="89" t="s">
        <v>2836</v>
      </c>
      <c r="AB502" s="89" t="s">
        <v>6014</v>
      </c>
      <c r="AC502" t="s">
        <v>794</v>
      </c>
      <c r="AD502" s="89">
        <v>0</v>
      </c>
      <c r="AE502" s="132">
        <f>Kalkulator!$F$3</f>
        <v>45383</v>
      </c>
      <c r="AF502" s="133">
        <f>Kalkulator!$H$3</f>
        <v>45412</v>
      </c>
    </row>
    <row r="503" spans="1:32" s="89" customFormat="1">
      <c r="A503" s="89" t="s">
        <v>984</v>
      </c>
      <c r="B503" s="89" t="s">
        <v>4</v>
      </c>
      <c r="C503" s="89" t="s">
        <v>1657</v>
      </c>
      <c r="D503" s="89" t="s">
        <v>265</v>
      </c>
      <c r="E503" s="89" t="s">
        <v>985</v>
      </c>
      <c r="F503" s="90" t="s">
        <v>986</v>
      </c>
      <c r="G503" s="91" t="s">
        <v>12</v>
      </c>
      <c r="H503" s="89" t="s">
        <v>22</v>
      </c>
      <c r="I503" s="89" t="s">
        <v>987</v>
      </c>
      <c r="J503" s="89">
        <v>7950</v>
      </c>
      <c r="K503" s="89">
        <v>1</v>
      </c>
      <c r="L503" s="89" t="s">
        <v>1280</v>
      </c>
      <c r="M503" s="89" t="s">
        <v>21</v>
      </c>
      <c r="N503" s="89" t="s">
        <v>1433</v>
      </c>
      <c r="O503" s="89" t="s">
        <v>22</v>
      </c>
      <c r="P503" s="89" t="s">
        <v>22</v>
      </c>
      <c r="Q503" s="89" t="s">
        <v>22</v>
      </c>
      <c r="R503" s="89" t="s">
        <v>21</v>
      </c>
      <c r="S503" s="89">
        <v>71959</v>
      </c>
      <c r="T503" s="89" t="s">
        <v>2211</v>
      </c>
      <c r="U503" s="89" t="s">
        <v>1239</v>
      </c>
      <c r="V503" s="89" t="s">
        <v>736</v>
      </c>
      <c r="W503" s="89" t="s">
        <v>21</v>
      </c>
      <c r="X503" s="89" t="s">
        <v>22</v>
      </c>
      <c r="Y503" s="89" t="s">
        <v>2336</v>
      </c>
      <c r="Z503" s="89" t="s">
        <v>1820</v>
      </c>
      <c r="AA503" s="89" t="s">
        <v>2838</v>
      </c>
      <c r="AB503" s="89" t="s">
        <v>6015</v>
      </c>
      <c r="AC503" t="s">
        <v>794</v>
      </c>
      <c r="AD503" s="89">
        <v>0</v>
      </c>
      <c r="AE503" s="132">
        <f>Kalkulator!$F$3</f>
        <v>45383</v>
      </c>
      <c r="AF503" s="133">
        <f>Kalkulator!$H$3</f>
        <v>45412</v>
      </c>
    </row>
    <row r="504" spans="1:32" s="89" customFormat="1">
      <c r="A504" s="89" t="s">
        <v>988</v>
      </c>
      <c r="B504" s="89" t="s">
        <v>4</v>
      </c>
      <c r="C504" s="89" t="s">
        <v>1657</v>
      </c>
      <c r="D504" s="89" t="s">
        <v>29</v>
      </c>
      <c r="E504" s="89" t="s">
        <v>989</v>
      </c>
      <c r="F504" s="90" t="s">
        <v>990</v>
      </c>
      <c r="G504" s="91" t="s">
        <v>12</v>
      </c>
      <c r="H504" s="89" t="s">
        <v>22</v>
      </c>
      <c r="I504" s="89" t="s">
        <v>777</v>
      </c>
      <c r="J504" s="89">
        <v>7580</v>
      </c>
      <c r="K504" s="89">
        <v>1</v>
      </c>
      <c r="L504" s="89" t="s">
        <v>1280</v>
      </c>
      <c r="M504" s="89" t="s">
        <v>21</v>
      </c>
      <c r="N504" s="89" t="s">
        <v>989</v>
      </c>
      <c r="O504" s="89" t="s">
        <v>22</v>
      </c>
      <c r="P504" s="89" t="s">
        <v>22</v>
      </c>
      <c r="Q504" s="89" t="s">
        <v>22</v>
      </c>
      <c r="R504" s="89" t="s">
        <v>21</v>
      </c>
      <c r="S504" s="89">
        <v>22796</v>
      </c>
      <c r="T504" s="89" t="s">
        <v>2211</v>
      </c>
      <c r="U504" s="89" t="s">
        <v>1239</v>
      </c>
      <c r="V504" s="89" t="s">
        <v>736</v>
      </c>
      <c r="W504" s="89" t="s">
        <v>21</v>
      </c>
      <c r="X504" s="89" t="s">
        <v>22</v>
      </c>
      <c r="Y504" s="89" t="s">
        <v>2337</v>
      </c>
      <c r="Z504" s="89" t="s">
        <v>1821</v>
      </c>
      <c r="AA504" s="89" t="s">
        <v>2840</v>
      </c>
      <c r="AB504" s="89" t="s">
        <v>6016</v>
      </c>
      <c r="AC504" t="s">
        <v>794</v>
      </c>
      <c r="AD504" s="89">
        <v>0</v>
      </c>
      <c r="AE504" s="132">
        <f>Kalkulator!$F$3</f>
        <v>45383</v>
      </c>
      <c r="AF504" s="133">
        <f>Kalkulator!$H$3</f>
        <v>45412</v>
      </c>
    </row>
    <row r="505" spans="1:32" s="89" customFormat="1">
      <c r="A505" s="89" t="s">
        <v>991</v>
      </c>
      <c r="B505" s="89" t="s">
        <v>4</v>
      </c>
      <c r="C505" s="89" t="s">
        <v>1657</v>
      </c>
      <c r="D505" s="89" t="s">
        <v>44</v>
      </c>
      <c r="E505" s="89" t="s">
        <v>992</v>
      </c>
      <c r="F505" s="90" t="s">
        <v>993</v>
      </c>
      <c r="G505" s="91" t="s">
        <v>12</v>
      </c>
      <c r="H505" s="89" t="s">
        <v>22</v>
      </c>
      <c r="I505" s="89" t="s">
        <v>987</v>
      </c>
      <c r="J505" s="89">
        <v>7640</v>
      </c>
      <c r="K505" s="89">
        <v>1</v>
      </c>
      <c r="L505" s="89" t="s">
        <v>1280</v>
      </c>
      <c r="M505" s="89" t="s">
        <v>21</v>
      </c>
      <c r="N505" s="89" t="s">
        <v>1281</v>
      </c>
      <c r="O505" s="89" t="s">
        <v>22</v>
      </c>
      <c r="P505" s="89" t="s">
        <v>22</v>
      </c>
      <c r="Q505" s="89" t="s">
        <v>22</v>
      </c>
      <c r="R505" s="89" t="s">
        <v>21</v>
      </c>
      <c r="S505" s="89">
        <v>71560</v>
      </c>
      <c r="T505" s="89" t="s">
        <v>2211</v>
      </c>
      <c r="U505" s="89" t="s">
        <v>1239</v>
      </c>
      <c r="V505" s="89" t="s">
        <v>736</v>
      </c>
      <c r="W505" s="89" t="s">
        <v>21</v>
      </c>
      <c r="X505" s="89" t="s">
        <v>22</v>
      </c>
      <c r="Y505" s="89" t="s">
        <v>2338</v>
      </c>
      <c r="Z505" s="89" t="s">
        <v>1822</v>
      </c>
      <c r="AA505" s="89" t="s">
        <v>2842</v>
      </c>
      <c r="AB505" s="89" t="s">
        <v>6017</v>
      </c>
      <c r="AC505" t="s">
        <v>794</v>
      </c>
      <c r="AD505" s="89">
        <v>0</v>
      </c>
      <c r="AE505" s="132">
        <f>Kalkulator!$F$3</f>
        <v>45383</v>
      </c>
      <c r="AF505" s="133">
        <f>Kalkulator!$H$3</f>
        <v>45412</v>
      </c>
    </row>
    <row r="506" spans="1:32" s="89" customFormat="1">
      <c r="A506" s="89" t="s">
        <v>1823</v>
      </c>
      <c r="B506" s="89" t="s">
        <v>4</v>
      </c>
      <c r="C506" s="89" t="s">
        <v>1657</v>
      </c>
      <c r="D506" s="89" t="s">
        <v>29</v>
      </c>
      <c r="E506" s="89" t="s">
        <v>995</v>
      </c>
      <c r="F506" s="90" t="s">
        <v>1824</v>
      </c>
      <c r="G506" s="91" t="s">
        <v>12</v>
      </c>
      <c r="H506" s="89" t="s">
        <v>22</v>
      </c>
      <c r="I506" s="89" t="s">
        <v>22</v>
      </c>
      <c r="J506" s="89">
        <v>8700</v>
      </c>
      <c r="K506" s="89">
        <v>1</v>
      </c>
      <c r="L506" s="89" t="s">
        <v>1459</v>
      </c>
      <c r="M506" s="89" t="s">
        <v>21</v>
      </c>
      <c r="N506" s="89" t="s">
        <v>1825</v>
      </c>
      <c r="O506" s="89" t="s">
        <v>22</v>
      </c>
      <c r="P506" s="89" t="s">
        <v>22</v>
      </c>
      <c r="Q506" s="89" t="s">
        <v>22</v>
      </c>
      <c r="R506" s="89" t="s">
        <v>21</v>
      </c>
      <c r="S506" s="89">
        <v>44635</v>
      </c>
      <c r="T506" s="89" t="s">
        <v>2234</v>
      </c>
      <c r="U506" s="89" t="s">
        <v>1239</v>
      </c>
      <c r="V506" s="89" t="s">
        <v>736</v>
      </c>
      <c r="W506" s="89" t="s">
        <v>21</v>
      </c>
      <c r="X506" s="89" t="s">
        <v>22</v>
      </c>
      <c r="Y506" s="89" t="s">
        <v>2339</v>
      </c>
      <c r="Z506" s="89" t="s">
        <v>1826</v>
      </c>
      <c r="AA506" s="89" t="s">
        <v>2844</v>
      </c>
      <c r="AB506" s="89" t="s">
        <v>6018</v>
      </c>
      <c r="AC506" t="s">
        <v>794</v>
      </c>
      <c r="AD506" s="89">
        <v>0</v>
      </c>
      <c r="AE506" s="132">
        <f>Kalkulator!$F$3</f>
        <v>45383</v>
      </c>
      <c r="AF506" s="133">
        <f>Kalkulator!$H$3</f>
        <v>45412</v>
      </c>
    </row>
    <row r="507" spans="1:32" s="89" customFormat="1">
      <c r="A507" s="89" t="s">
        <v>994</v>
      </c>
      <c r="B507" s="89" t="s">
        <v>4</v>
      </c>
      <c r="C507" s="89" t="s">
        <v>1657</v>
      </c>
      <c r="D507" s="89" t="s">
        <v>29</v>
      </c>
      <c r="E507" s="89" t="s">
        <v>995</v>
      </c>
      <c r="F507" s="90" t="s">
        <v>1471</v>
      </c>
      <c r="G507" s="91" t="s">
        <v>12</v>
      </c>
      <c r="H507" s="89" t="s">
        <v>22</v>
      </c>
      <c r="I507" s="89" t="s">
        <v>1472</v>
      </c>
      <c r="J507" s="89">
        <v>9940</v>
      </c>
      <c r="K507" s="89">
        <v>1</v>
      </c>
      <c r="L507" s="89" t="s">
        <v>1280</v>
      </c>
      <c r="M507" s="89" t="s">
        <v>21</v>
      </c>
      <c r="N507" s="89" t="s">
        <v>1434</v>
      </c>
      <c r="O507" s="89" t="s">
        <v>22</v>
      </c>
      <c r="P507" s="89" t="s">
        <v>22</v>
      </c>
      <c r="Q507" s="89" t="s">
        <v>22</v>
      </c>
      <c r="R507" s="89" t="s">
        <v>21</v>
      </c>
      <c r="S507" s="89">
        <v>44635</v>
      </c>
      <c r="T507" s="89" t="s">
        <v>2211</v>
      </c>
      <c r="U507" s="89" t="s">
        <v>1239</v>
      </c>
      <c r="V507" s="89" t="s">
        <v>736</v>
      </c>
      <c r="W507" s="89" t="s">
        <v>21</v>
      </c>
      <c r="X507" s="89" t="s">
        <v>22</v>
      </c>
      <c r="Y507" s="89" t="s">
        <v>2340</v>
      </c>
      <c r="Z507" s="89" t="s">
        <v>1827</v>
      </c>
      <c r="AA507" s="89" t="s">
        <v>2846</v>
      </c>
      <c r="AB507" s="89" t="s">
        <v>6019</v>
      </c>
      <c r="AC507" t="s">
        <v>794</v>
      </c>
      <c r="AD507" s="89">
        <v>0</v>
      </c>
      <c r="AE507" s="132">
        <f>Kalkulator!$F$3</f>
        <v>45383</v>
      </c>
      <c r="AF507" s="133">
        <f>Kalkulator!$H$3</f>
        <v>45412</v>
      </c>
    </row>
    <row r="508" spans="1:32" s="89" customFormat="1">
      <c r="A508" s="89" t="s">
        <v>996</v>
      </c>
      <c r="B508" s="89" t="s">
        <v>4</v>
      </c>
      <c r="C508" s="89" t="s">
        <v>1657</v>
      </c>
      <c r="D508" s="89" t="s">
        <v>101</v>
      </c>
      <c r="E508" s="89" t="s">
        <v>997</v>
      </c>
      <c r="F508" s="90" t="s">
        <v>998</v>
      </c>
      <c r="G508" s="91" t="s">
        <v>12</v>
      </c>
      <c r="H508" s="89" t="s">
        <v>22</v>
      </c>
      <c r="I508" s="89" t="s">
        <v>1473</v>
      </c>
      <c r="J508" s="89">
        <v>11250</v>
      </c>
      <c r="K508" s="89">
        <v>1</v>
      </c>
      <c r="L508" s="89" t="s">
        <v>1280</v>
      </c>
      <c r="M508" s="89" t="s">
        <v>21</v>
      </c>
      <c r="N508" s="89" t="s">
        <v>997</v>
      </c>
      <c r="O508" s="89" t="s">
        <v>22</v>
      </c>
      <c r="P508" s="89" t="s">
        <v>22</v>
      </c>
      <c r="Q508" s="89" t="s">
        <v>22</v>
      </c>
      <c r="R508" s="89" t="s">
        <v>21</v>
      </c>
      <c r="S508" s="89">
        <v>64757</v>
      </c>
      <c r="T508" s="89" t="s">
        <v>2211</v>
      </c>
      <c r="U508" s="89" t="s">
        <v>1239</v>
      </c>
      <c r="V508" s="89" t="s">
        <v>736</v>
      </c>
      <c r="W508" s="89" t="s">
        <v>21</v>
      </c>
      <c r="X508" s="89" t="s">
        <v>22</v>
      </c>
      <c r="Y508" s="89" t="s">
        <v>2341</v>
      </c>
      <c r="Z508" s="89" t="s">
        <v>1828</v>
      </c>
      <c r="AA508" s="89" t="s">
        <v>2848</v>
      </c>
      <c r="AB508" s="89" t="s">
        <v>6020</v>
      </c>
      <c r="AC508" t="s">
        <v>794</v>
      </c>
      <c r="AD508" s="89">
        <v>0</v>
      </c>
      <c r="AE508" s="132">
        <f>Kalkulator!$F$3</f>
        <v>45383</v>
      </c>
      <c r="AF508" s="133">
        <f>Kalkulator!$H$3</f>
        <v>45412</v>
      </c>
    </row>
    <row r="509" spans="1:32" s="89" customFormat="1">
      <c r="A509" s="89" t="s">
        <v>999</v>
      </c>
      <c r="B509" s="89" t="s">
        <v>4</v>
      </c>
      <c r="C509" s="89" t="s">
        <v>1657</v>
      </c>
      <c r="D509" s="89" t="s">
        <v>29</v>
      </c>
      <c r="E509" s="89" t="s">
        <v>1000</v>
      </c>
      <c r="F509" s="90" t="s">
        <v>1001</v>
      </c>
      <c r="G509" s="91" t="s">
        <v>12</v>
      </c>
      <c r="H509" s="89" t="s">
        <v>22</v>
      </c>
      <c r="I509" s="89" t="s">
        <v>22</v>
      </c>
      <c r="J509" s="89">
        <v>450</v>
      </c>
      <c r="K509" s="89">
        <v>1</v>
      </c>
      <c r="L509" s="89" t="s">
        <v>1459</v>
      </c>
      <c r="M509" s="89" t="s">
        <v>21</v>
      </c>
      <c r="N509" s="89" t="s">
        <v>1000</v>
      </c>
      <c r="O509" s="89" t="s">
        <v>22</v>
      </c>
      <c r="P509" s="89" t="s">
        <v>22</v>
      </c>
      <c r="Q509" s="89" t="s">
        <v>22</v>
      </c>
      <c r="R509" s="89" t="s">
        <v>21</v>
      </c>
      <c r="S509" s="89">
        <v>1125</v>
      </c>
      <c r="T509" s="89" t="s">
        <v>2234</v>
      </c>
      <c r="U509" s="89" t="s">
        <v>689</v>
      </c>
      <c r="V509" s="89" t="s">
        <v>736</v>
      </c>
      <c r="W509" s="89" t="s">
        <v>21</v>
      </c>
      <c r="X509" s="89" t="s">
        <v>22</v>
      </c>
      <c r="Y509" s="89" t="s">
        <v>2342</v>
      </c>
      <c r="Z509" s="89" t="s">
        <v>1829</v>
      </c>
      <c r="AA509" s="89" t="s">
        <v>2850</v>
      </c>
      <c r="AB509" s="89" t="s">
        <v>6021</v>
      </c>
      <c r="AC509" t="s">
        <v>794</v>
      </c>
      <c r="AD509" s="89">
        <v>0</v>
      </c>
      <c r="AE509" s="132">
        <f>Kalkulator!$F$3</f>
        <v>45383</v>
      </c>
      <c r="AF509" s="133">
        <f>Kalkulator!$H$3</f>
        <v>45412</v>
      </c>
    </row>
    <row r="510" spans="1:32" s="89" customFormat="1">
      <c r="A510" s="89" t="s">
        <v>1002</v>
      </c>
      <c r="B510" s="89" t="s">
        <v>4</v>
      </c>
      <c r="C510" s="89" t="s">
        <v>1657</v>
      </c>
      <c r="D510" s="89" t="s">
        <v>29</v>
      </c>
      <c r="E510" s="89" t="s">
        <v>1003</v>
      </c>
      <c r="F510" s="90" t="s">
        <v>1004</v>
      </c>
      <c r="G510" s="91" t="s">
        <v>12</v>
      </c>
      <c r="H510" s="89" t="s">
        <v>22</v>
      </c>
      <c r="I510" s="89" t="s">
        <v>797</v>
      </c>
      <c r="J510" s="89">
        <v>19800</v>
      </c>
      <c r="K510" s="89">
        <v>1</v>
      </c>
      <c r="L510" s="89" t="s">
        <v>1280</v>
      </c>
      <c r="M510" s="89" t="s">
        <v>21</v>
      </c>
      <c r="N510" s="89" t="s">
        <v>1364</v>
      </c>
      <c r="O510" s="89" t="s">
        <v>22</v>
      </c>
      <c r="P510" s="89" t="s">
        <v>22</v>
      </c>
      <c r="Q510" s="89" t="s">
        <v>22</v>
      </c>
      <c r="R510" s="89" t="s">
        <v>21</v>
      </c>
      <c r="S510" s="89">
        <v>47600</v>
      </c>
      <c r="T510" s="89" t="s">
        <v>2211</v>
      </c>
      <c r="U510" s="89" t="s">
        <v>1239</v>
      </c>
      <c r="V510" s="89" t="s">
        <v>736</v>
      </c>
      <c r="W510" s="89" t="s">
        <v>21</v>
      </c>
      <c r="X510" s="89" t="s">
        <v>22</v>
      </c>
      <c r="Y510" s="89" t="s">
        <v>2343</v>
      </c>
      <c r="Z510" s="89" t="s">
        <v>1830</v>
      </c>
      <c r="AA510" s="89" t="s">
        <v>2852</v>
      </c>
      <c r="AB510" s="89" t="s">
        <v>6022</v>
      </c>
      <c r="AC510" t="s">
        <v>794</v>
      </c>
      <c r="AD510" s="89">
        <v>0</v>
      </c>
      <c r="AE510" s="132">
        <f>Kalkulator!$F$3</f>
        <v>45383</v>
      </c>
      <c r="AF510" s="133">
        <f>Kalkulator!$H$3</f>
        <v>45412</v>
      </c>
    </row>
    <row r="511" spans="1:32" s="89" customFormat="1">
      <c r="A511" s="89" t="s">
        <v>1005</v>
      </c>
      <c r="B511" s="89" t="s">
        <v>4</v>
      </c>
      <c r="C511" s="89" t="s">
        <v>1657</v>
      </c>
      <c r="D511" s="89" t="s">
        <v>29</v>
      </c>
      <c r="E511" s="89" t="s">
        <v>1006</v>
      </c>
      <c r="F511" s="90" t="s">
        <v>1007</v>
      </c>
      <c r="G511" s="91" t="s">
        <v>12</v>
      </c>
      <c r="H511" s="89" t="s">
        <v>22</v>
      </c>
      <c r="I511" s="89" t="s">
        <v>797</v>
      </c>
      <c r="J511" s="89">
        <v>8600</v>
      </c>
      <c r="K511" s="89">
        <v>1</v>
      </c>
      <c r="L511" s="89" t="s">
        <v>1459</v>
      </c>
      <c r="M511" s="89" t="s">
        <v>21</v>
      </c>
      <c r="N511" s="89" t="s">
        <v>1006</v>
      </c>
      <c r="O511" s="89" t="s">
        <v>22</v>
      </c>
      <c r="P511" s="89" t="s">
        <v>22</v>
      </c>
      <c r="Q511" s="89" t="s">
        <v>22</v>
      </c>
      <c r="R511" s="89" t="s">
        <v>21</v>
      </c>
      <c r="S511" s="89">
        <v>22826</v>
      </c>
      <c r="T511" s="89" t="s">
        <v>2287</v>
      </c>
      <c r="U511" s="89" t="s">
        <v>689</v>
      </c>
      <c r="V511" s="89" t="s">
        <v>736</v>
      </c>
      <c r="W511" s="89" t="s">
        <v>21</v>
      </c>
      <c r="X511" s="89" t="s">
        <v>22</v>
      </c>
      <c r="Y511" s="89" t="s">
        <v>2344</v>
      </c>
      <c r="Z511" s="89" t="s">
        <v>1831</v>
      </c>
      <c r="AA511" s="89" t="s">
        <v>2854</v>
      </c>
      <c r="AB511" s="89" t="s">
        <v>6023</v>
      </c>
      <c r="AC511" t="s">
        <v>794</v>
      </c>
      <c r="AD511" s="89">
        <v>0</v>
      </c>
      <c r="AE511" s="132">
        <f>Kalkulator!$F$3</f>
        <v>45383</v>
      </c>
      <c r="AF511" s="133">
        <f>Kalkulator!$H$3</f>
        <v>45412</v>
      </c>
    </row>
    <row r="512" spans="1:32" s="89" customFormat="1">
      <c r="A512" s="89" t="s">
        <v>1008</v>
      </c>
      <c r="B512" s="89" t="s">
        <v>4</v>
      </c>
      <c r="C512" s="89" t="s">
        <v>1657</v>
      </c>
      <c r="D512" s="89" t="s">
        <v>58</v>
      </c>
      <c r="E512" s="89" t="s">
        <v>1009</v>
      </c>
      <c r="F512" s="90" t="s">
        <v>1010</v>
      </c>
      <c r="G512" s="91" t="s">
        <v>12</v>
      </c>
      <c r="H512" s="89" t="s">
        <v>22</v>
      </c>
      <c r="I512" s="89" t="s">
        <v>777</v>
      </c>
      <c r="J512" s="89">
        <v>12650</v>
      </c>
      <c r="K512" s="89">
        <v>1</v>
      </c>
      <c r="L512" s="89" t="s">
        <v>1280</v>
      </c>
      <c r="M512" s="89" t="s">
        <v>21</v>
      </c>
      <c r="N512" s="89" t="s">
        <v>1009</v>
      </c>
      <c r="O512" s="89" t="s">
        <v>22</v>
      </c>
      <c r="P512" s="89" t="s">
        <v>22</v>
      </c>
      <c r="Q512" s="89" t="s">
        <v>22</v>
      </c>
      <c r="R512" s="89" t="s">
        <v>21</v>
      </c>
      <c r="S512" s="89">
        <v>55088</v>
      </c>
      <c r="T512" s="89" t="s">
        <v>2211</v>
      </c>
      <c r="U512" s="89" t="s">
        <v>1239</v>
      </c>
      <c r="V512" s="89" t="s">
        <v>736</v>
      </c>
      <c r="W512" s="89" t="s">
        <v>21</v>
      </c>
      <c r="X512" s="89" t="s">
        <v>22</v>
      </c>
      <c r="Y512" s="89" t="s">
        <v>2345</v>
      </c>
      <c r="Z512" s="89" t="s">
        <v>1832</v>
      </c>
      <c r="AA512" s="89" t="s">
        <v>2856</v>
      </c>
      <c r="AB512" s="89" t="s">
        <v>6024</v>
      </c>
      <c r="AC512" t="s">
        <v>794</v>
      </c>
      <c r="AD512" s="89">
        <v>0</v>
      </c>
      <c r="AE512" s="132">
        <f>Kalkulator!$F$3</f>
        <v>45383</v>
      </c>
      <c r="AF512" s="133">
        <f>Kalkulator!$H$3</f>
        <v>45412</v>
      </c>
    </row>
    <row r="513" spans="1:32" s="89" customFormat="1">
      <c r="A513" s="89" t="s">
        <v>1011</v>
      </c>
      <c r="B513" s="89" t="s">
        <v>4</v>
      </c>
      <c r="C513" s="89" t="s">
        <v>1657</v>
      </c>
      <c r="D513" s="89" t="s">
        <v>101</v>
      </c>
      <c r="E513" s="89" t="s">
        <v>300</v>
      </c>
      <c r="F513" s="90" t="s">
        <v>1012</v>
      </c>
      <c r="G513" s="91" t="s">
        <v>12</v>
      </c>
      <c r="H513" s="89" t="s">
        <v>22</v>
      </c>
      <c r="I513" s="89" t="s">
        <v>22</v>
      </c>
      <c r="J513" s="89">
        <v>8860</v>
      </c>
      <c r="K513" s="89">
        <v>1</v>
      </c>
      <c r="L513" s="89" t="s">
        <v>1280</v>
      </c>
      <c r="M513" s="89" t="s">
        <v>21</v>
      </c>
      <c r="N513" s="89" t="s">
        <v>300</v>
      </c>
      <c r="O513" s="89" t="s">
        <v>22</v>
      </c>
      <c r="P513" s="89" t="s">
        <v>22</v>
      </c>
      <c r="Q513" s="89" t="s">
        <v>22</v>
      </c>
      <c r="R513" s="89" t="s">
        <v>21</v>
      </c>
      <c r="S513" s="89">
        <v>71645</v>
      </c>
      <c r="T513" s="89" t="s">
        <v>2209</v>
      </c>
      <c r="U513" s="89" t="s">
        <v>1239</v>
      </c>
      <c r="V513" s="89" t="s">
        <v>736</v>
      </c>
      <c r="W513" s="89" t="s">
        <v>21</v>
      </c>
      <c r="X513" s="89" t="s">
        <v>22</v>
      </c>
      <c r="Y513" s="89" t="s">
        <v>2346</v>
      </c>
      <c r="Z513" s="89" t="s">
        <v>1833</v>
      </c>
      <c r="AA513" s="89" t="s">
        <v>2858</v>
      </c>
      <c r="AB513" s="89" t="s">
        <v>6025</v>
      </c>
      <c r="AC513" t="s">
        <v>794</v>
      </c>
      <c r="AD513" s="89">
        <v>0</v>
      </c>
      <c r="AE513" s="132">
        <f>Kalkulator!$F$3</f>
        <v>45383</v>
      </c>
      <c r="AF513" s="133">
        <f>Kalkulator!$H$3</f>
        <v>45412</v>
      </c>
    </row>
    <row r="514" spans="1:32" s="89" customFormat="1">
      <c r="A514" s="89" t="s">
        <v>1013</v>
      </c>
      <c r="B514" s="89" t="s">
        <v>4</v>
      </c>
      <c r="C514" s="89" t="s">
        <v>1657</v>
      </c>
      <c r="D514" s="89" t="s">
        <v>29</v>
      </c>
      <c r="E514" s="89" t="s">
        <v>337</v>
      </c>
      <c r="F514" s="90" t="s">
        <v>1014</v>
      </c>
      <c r="G514" s="91" t="s">
        <v>12</v>
      </c>
      <c r="H514" s="89" t="s">
        <v>22</v>
      </c>
      <c r="I514" s="89" t="s">
        <v>1473</v>
      </c>
      <c r="J514" s="89">
        <v>12400</v>
      </c>
      <c r="K514" s="89">
        <v>1</v>
      </c>
      <c r="L514" s="89" t="s">
        <v>1280</v>
      </c>
      <c r="M514" s="89" t="s">
        <v>21</v>
      </c>
      <c r="N514" s="89" t="s">
        <v>1435</v>
      </c>
      <c r="O514" s="89" t="s">
        <v>22</v>
      </c>
      <c r="P514" s="89" t="s">
        <v>22</v>
      </c>
      <c r="Q514" s="89" t="s">
        <v>22</v>
      </c>
      <c r="R514" s="89" t="s">
        <v>21</v>
      </c>
      <c r="S514" s="89">
        <v>124048</v>
      </c>
      <c r="T514" s="89" t="s">
        <v>2211</v>
      </c>
      <c r="U514" s="89" t="s">
        <v>1239</v>
      </c>
      <c r="V514" s="89" t="s">
        <v>736</v>
      </c>
      <c r="W514" s="89" t="s">
        <v>21</v>
      </c>
      <c r="X514" s="89" t="s">
        <v>22</v>
      </c>
      <c r="Y514" s="89" t="s">
        <v>2347</v>
      </c>
      <c r="Z514" s="89" t="s">
        <v>1834</v>
      </c>
      <c r="AA514" s="89" t="s">
        <v>2860</v>
      </c>
      <c r="AB514" s="89" t="s">
        <v>6026</v>
      </c>
      <c r="AC514" t="s">
        <v>794</v>
      </c>
      <c r="AD514" s="89">
        <v>0</v>
      </c>
      <c r="AE514" s="132">
        <f>Kalkulator!$F$3</f>
        <v>45383</v>
      </c>
      <c r="AF514" s="133">
        <f>Kalkulator!$H$3</f>
        <v>45412</v>
      </c>
    </row>
    <row r="515" spans="1:32" s="89" customFormat="1">
      <c r="A515" s="89" t="s">
        <v>1015</v>
      </c>
      <c r="B515" s="89" t="s">
        <v>4</v>
      </c>
      <c r="C515" s="89" t="s">
        <v>1657</v>
      </c>
      <c r="D515" s="89" t="s">
        <v>29</v>
      </c>
      <c r="E515" s="89" t="s">
        <v>337</v>
      </c>
      <c r="F515" s="90" t="s">
        <v>1016</v>
      </c>
      <c r="G515" s="91" t="s">
        <v>12</v>
      </c>
      <c r="H515" s="89" t="s">
        <v>22</v>
      </c>
      <c r="I515" s="89" t="s">
        <v>797</v>
      </c>
      <c r="J515" s="89">
        <v>11560</v>
      </c>
      <c r="K515" s="89">
        <v>1</v>
      </c>
      <c r="L515" s="89" t="s">
        <v>1280</v>
      </c>
      <c r="M515" s="89" t="s">
        <v>21</v>
      </c>
      <c r="N515" s="89" t="s">
        <v>1345</v>
      </c>
      <c r="O515" s="89" t="s">
        <v>22</v>
      </c>
      <c r="P515" s="89" t="s">
        <v>22</v>
      </c>
      <c r="Q515" s="89" t="s">
        <v>22</v>
      </c>
      <c r="R515" s="89" t="s">
        <v>21</v>
      </c>
      <c r="S515" s="89">
        <v>124048</v>
      </c>
      <c r="T515" s="89" t="s">
        <v>2211</v>
      </c>
      <c r="U515" s="89" t="s">
        <v>1239</v>
      </c>
      <c r="V515" s="89" t="s">
        <v>736</v>
      </c>
      <c r="W515" s="89" t="s">
        <v>21</v>
      </c>
      <c r="X515" s="89" t="s">
        <v>22</v>
      </c>
      <c r="Y515" s="89" t="s">
        <v>2348</v>
      </c>
      <c r="Z515" s="89" t="s">
        <v>1835</v>
      </c>
      <c r="AA515" s="89" t="s">
        <v>2862</v>
      </c>
      <c r="AB515" s="89" t="s">
        <v>6027</v>
      </c>
      <c r="AC515" t="s">
        <v>794</v>
      </c>
      <c r="AD515" s="89">
        <v>0</v>
      </c>
      <c r="AE515" s="132">
        <f>Kalkulator!$F$3</f>
        <v>45383</v>
      </c>
      <c r="AF515" s="133">
        <f>Kalkulator!$H$3</f>
        <v>45412</v>
      </c>
    </row>
    <row r="516" spans="1:32" s="89" customFormat="1">
      <c r="A516" s="89" t="s">
        <v>1017</v>
      </c>
      <c r="B516" s="89" t="s">
        <v>4</v>
      </c>
      <c r="C516" s="89" t="s">
        <v>1657</v>
      </c>
      <c r="D516" s="89" t="s">
        <v>29</v>
      </c>
      <c r="E516" s="89" t="s">
        <v>1018</v>
      </c>
      <c r="F516" s="90" t="s">
        <v>1019</v>
      </c>
      <c r="G516" s="91" t="s">
        <v>12</v>
      </c>
      <c r="H516" s="89" t="s">
        <v>22</v>
      </c>
      <c r="I516" s="89" t="s">
        <v>22</v>
      </c>
      <c r="J516" s="89">
        <v>560</v>
      </c>
      <c r="K516" s="89">
        <v>1</v>
      </c>
      <c r="L516" s="89" t="s">
        <v>1459</v>
      </c>
      <c r="M516" s="89" t="s">
        <v>21</v>
      </c>
      <c r="N516" s="89" t="s">
        <v>1018</v>
      </c>
      <c r="O516" s="89" t="s">
        <v>22</v>
      </c>
      <c r="P516" s="89" t="s">
        <v>22</v>
      </c>
      <c r="Q516" s="89" t="s">
        <v>22</v>
      </c>
      <c r="R516" s="89" t="s">
        <v>21</v>
      </c>
      <c r="S516" s="89">
        <v>3822</v>
      </c>
      <c r="T516" s="89" t="s">
        <v>2234</v>
      </c>
      <c r="U516" s="89" t="s">
        <v>1239</v>
      </c>
      <c r="V516" s="89" t="s">
        <v>736</v>
      </c>
      <c r="W516" s="89" t="s">
        <v>21</v>
      </c>
      <c r="X516" s="89" t="s">
        <v>22</v>
      </c>
      <c r="Y516" s="89" t="s">
        <v>2349</v>
      </c>
      <c r="Z516" s="89" t="s">
        <v>1836</v>
      </c>
      <c r="AA516" s="89" t="s">
        <v>2864</v>
      </c>
      <c r="AB516" s="89" t="s">
        <v>6028</v>
      </c>
      <c r="AC516" t="s">
        <v>794</v>
      </c>
      <c r="AD516" s="89">
        <v>0</v>
      </c>
      <c r="AE516" s="132">
        <f>Kalkulator!$F$3</f>
        <v>45383</v>
      </c>
      <c r="AF516" s="133">
        <f>Kalkulator!$H$3</f>
        <v>45412</v>
      </c>
    </row>
    <row r="517" spans="1:32" s="89" customFormat="1">
      <c r="A517" s="89" t="s">
        <v>1022</v>
      </c>
      <c r="B517" s="89" t="s">
        <v>4</v>
      </c>
      <c r="C517" s="89" t="s">
        <v>1657</v>
      </c>
      <c r="D517" s="89" t="s">
        <v>44</v>
      </c>
      <c r="E517" s="89" t="s">
        <v>45</v>
      </c>
      <c r="F517" s="90" t="s">
        <v>155</v>
      </c>
      <c r="G517" s="91" t="s">
        <v>12</v>
      </c>
      <c r="H517" s="89" t="s">
        <v>22</v>
      </c>
      <c r="I517" s="89" t="s">
        <v>22</v>
      </c>
      <c r="J517" s="89">
        <v>31500</v>
      </c>
      <c r="K517" s="89">
        <v>1</v>
      </c>
      <c r="L517" s="89" t="s">
        <v>1459</v>
      </c>
      <c r="M517" s="89" t="s">
        <v>21</v>
      </c>
      <c r="N517" s="89" t="s">
        <v>1298</v>
      </c>
      <c r="O517" s="89" t="s">
        <v>23</v>
      </c>
      <c r="P517" s="89" t="s">
        <v>23</v>
      </c>
      <c r="Q517" s="89" t="s">
        <v>23</v>
      </c>
      <c r="R517" s="89" t="s">
        <v>21</v>
      </c>
      <c r="S517" s="89">
        <v>551627</v>
      </c>
      <c r="T517" s="89" t="s">
        <v>2226</v>
      </c>
      <c r="U517" s="89" t="s">
        <v>1239</v>
      </c>
      <c r="V517" s="89" t="s">
        <v>736</v>
      </c>
      <c r="W517" s="89" t="s">
        <v>21</v>
      </c>
      <c r="X517" s="89" t="s">
        <v>22</v>
      </c>
      <c r="Y517" s="89" t="s">
        <v>2350</v>
      </c>
      <c r="Z517" s="89" t="s">
        <v>1837</v>
      </c>
      <c r="AA517" s="89" t="s">
        <v>2866</v>
      </c>
      <c r="AB517" s="89" t="s">
        <v>6029</v>
      </c>
      <c r="AC517" t="s">
        <v>794</v>
      </c>
      <c r="AD517" s="89">
        <v>0</v>
      </c>
      <c r="AE517" s="132">
        <f>Kalkulator!$F$3</f>
        <v>45383</v>
      </c>
      <c r="AF517" s="133">
        <f>Kalkulator!$H$3</f>
        <v>45412</v>
      </c>
    </row>
    <row r="518" spans="1:32" s="89" customFormat="1">
      <c r="A518" s="89" t="s">
        <v>1023</v>
      </c>
      <c r="B518" s="89" t="s">
        <v>4</v>
      </c>
      <c r="C518" s="89" t="s">
        <v>1657</v>
      </c>
      <c r="D518" s="89" t="s">
        <v>44</v>
      </c>
      <c r="E518" s="89" t="s">
        <v>45</v>
      </c>
      <c r="F518" s="90" t="s">
        <v>1024</v>
      </c>
      <c r="G518" s="91" t="s">
        <v>12</v>
      </c>
      <c r="H518" s="89" t="s">
        <v>22</v>
      </c>
      <c r="I518" s="89" t="s">
        <v>22</v>
      </c>
      <c r="J518" s="89">
        <v>22450</v>
      </c>
      <c r="K518" s="89">
        <v>1</v>
      </c>
      <c r="L518" s="89" t="s">
        <v>1459</v>
      </c>
      <c r="M518" s="89" t="s">
        <v>21</v>
      </c>
      <c r="N518" s="89" t="s">
        <v>1379</v>
      </c>
      <c r="O518" s="89" t="s">
        <v>23</v>
      </c>
      <c r="P518" s="89" t="s">
        <v>23</v>
      </c>
      <c r="Q518" s="89" t="s">
        <v>23</v>
      </c>
      <c r="R518" s="89" t="s">
        <v>21</v>
      </c>
      <c r="S518" s="89">
        <v>551627</v>
      </c>
      <c r="T518" s="89" t="s">
        <v>2209</v>
      </c>
      <c r="U518" s="89" t="s">
        <v>1239</v>
      </c>
      <c r="V518" s="89" t="s">
        <v>736</v>
      </c>
      <c r="W518" s="89" t="s">
        <v>21</v>
      </c>
      <c r="X518" s="89" t="s">
        <v>22</v>
      </c>
      <c r="Y518" s="89" t="s">
        <v>2351</v>
      </c>
      <c r="Z518" s="89" t="s">
        <v>1838</v>
      </c>
      <c r="AA518" s="89" t="s">
        <v>2868</v>
      </c>
      <c r="AB518" s="89" t="s">
        <v>6030</v>
      </c>
      <c r="AC518" t="s">
        <v>794</v>
      </c>
      <c r="AD518" s="89">
        <v>0</v>
      </c>
      <c r="AE518" s="132">
        <f>Kalkulator!$F$3</f>
        <v>45383</v>
      </c>
      <c r="AF518" s="133">
        <f>Kalkulator!$H$3</f>
        <v>45412</v>
      </c>
    </row>
    <row r="519" spans="1:32" s="89" customFormat="1">
      <c r="A519" s="89" t="s">
        <v>1020</v>
      </c>
      <c r="B519" s="89" t="s">
        <v>4</v>
      </c>
      <c r="C519" s="89" t="s">
        <v>1657</v>
      </c>
      <c r="D519" s="89" t="s">
        <v>44</v>
      </c>
      <c r="E519" s="89" t="s">
        <v>45</v>
      </c>
      <c r="F519" s="90" t="s">
        <v>1021</v>
      </c>
      <c r="G519" s="91" t="s">
        <v>12</v>
      </c>
      <c r="H519" s="89" t="s">
        <v>22</v>
      </c>
      <c r="I519" s="89" t="s">
        <v>777</v>
      </c>
      <c r="J519" s="89">
        <v>18900</v>
      </c>
      <c r="K519" s="89">
        <v>1</v>
      </c>
      <c r="L519" s="89" t="s">
        <v>1280</v>
      </c>
      <c r="M519" s="89" t="s">
        <v>21</v>
      </c>
      <c r="N519" s="89" t="s">
        <v>1297</v>
      </c>
      <c r="O519" s="89" t="s">
        <v>23</v>
      </c>
      <c r="P519" s="89" t="s">
        <v>23</v>
      </c>
      <c r="Q519" s="89" t="s">
        <v>23</v>
      </c>
      <c r="R519" s="89" t="s">
        <v>21</v>
      </c>
      <c r="S519" s="89">
        <v>551627</v>
      </c>
      <c r="T519" s="89" t="s">
        <v>2211</v>
      </c>
      <c r="U519" s="89" t="s">
        <v>1239</v>
      </c>
      <c r="V519" s="89" t="s">
        <v>736</v>
      </c>
      <c r="W519" s="89" t="s">
        <v>21</v>
      </c>
      <c r="X519" s="89" t="s">
        <v>22</v>
      </c>
      <c r="Y519" s="89" t="s">
        <v>2352</v>
      </c>
      <c r="Z519" s="89" t="s">
        <v>1839</v>
      </c>
      <c r="AA519" s="89" t="s">
        <v>2870</v>
      </c>
      <c r="AB519" s="89" t="s">
        <v>6031</v>
      </c>
      <c r="AC519" t="s">
        <v>794</v>
      </c>
      <c r="AD519" s="89">
        <v>0</v>
      </c>
      <c r="AE519" s="132">
        <f>Kalkulator!$F$3</f>
        <v>45383</v>
      </c>
      <c r="AF519" s="133">
        <f>Kalkulator!$H$3</f>
        <v>45412</v>
      </c>
    </row>
    <row r="520" spans="1:32" s="89" customFormat="1">
      <c r="A520" s="89" t="s">
        <v>1025</v>
      </c>
      <c r="B520" s="89" t="s">
        <v>4</v>
      </c>
      <c r="C520" s="89" t="s">
        <v>1657</v>
      </c>
      <c r="D520" s="89" t="s">
        <v>44</v>
      </c>
      <c r="E520" s="89" t="s">
        <v>45</v>
      </c>
      <c r="F520" s="90" t="s">
        <v>1026</v>
      </c>
      <c r="G520" s="91" t="s">
        <v>12</v>
      </c>
      <c r="H520" s="89" t="s">
        <v>22</v>
      </c>
      <c r="I520" s="89" t="s">
        <v>22</v>
      </c>
      <c r="J520" s="89">
        <v>22400</v>
      </c>
      <c r="K520" s="89">
        <v>1</v>
      </c>
      <c r="L520" s="89" t="s">
        <v>1459</v>
      </c>
      <c r="M520" s="89" t="s">
        <v>21</v>
      </c>
      <c r="N520" s="89" t="s">
        <v>1297</v>
      </c>
      <c r="O520" s="89" t="s">
        <v>23</v>
      </c>
      <c r="P520" s="89" t="s">
        <v>23</v>
      </c>
      <c r="Q520" s="89" t="s">
        <v>23</v>
      </c>
      <c r="R520" s="89" t="s">
        <v>21</v>
      </c>
      <c r="S520" s="89">
        <v>551627</v>
      </c>
      <c r="T520" s="89" t="s">
        <v>2353</v>
      </c>
      <c r="U520" s="89" t="s">
        <v>1239</v>
      </c>
      <c r="V520" s="89" t="s">
        <v>736</v>
      </c>
      <c r="W520" s="89" t="s">
        <v>21</v>
      </c>
      <c r="X520" s="89" t="s">
        <v>22</v>
      </c>
      <c r="Y520" s="89" t="s">
        <v>2354</v>
      </c>
      <c r="Z520" s="89" t="s">
        <v>1840</v>
      </c>
      <c r="AA520" s="89" t="s">
        <v>2872</v>
      </c>
      <c r="AB520" s="89" t="s">
        <v>6032</v>
      </c>
      <c r="AC520" t="s">
        <v>794</v>
      </c>
      <c r="AD520" s="89">
        <v>0</v>
      </c>
      <c r="AE520" s="132">
        <f>Kalkulator!$F$3</f>
        <v>45383</v>
      </c>
      <c r="AF520" s="133">
        <f>Kalkulator!$H$3</f>
        <v>45412</v>
      </c>
    </row>
    <row r="521" spans="1:32" s="89" customFormat="1">
      <c r="A521" s="89" t="s">
        <v>1027</v>
      </c>
      <c r="B521" s="89" t="s">
        <v>4</v>
      </c>
      <c r="C521" s="89" t="s">
        <v>1657</v>
      </c>
      <c r="D521" s="89" t="s">
        <v>44</v>
      </c>
      <c r="E521" s="89" t="s">
        <v>45</v>
      </c>
      <c r="F521" s="90" t="s">
        <v>1028</v>
      </c>
      <c r="G521" s="91" t="s">
        <v>12</v>
      </c>
      <c r="H521" s="89" t="s">
        <v>22</v>
      </c>
      <c r="I521" s="89" t="s">
        <v>22</v>
      </c>
      <c r="J521" s="89">
        <v>22600</v>
      </c>
      <c r="K521" s="89">
        <v>1</v>
      </c>
      <c r="L521" s="89" t="s">
        <v>1459</v>
      </c>
      <c r="M521" s="89" t="s">
        <v>21</v>
      </c>
      <c r="N521" s="89" t="s">
        <v>1379</v>
      </c>
      <c r="O521" s="89" t="s">
        <v>23</v>
      </c>
      <c r="P521" s="89" t="s">
        <v>23</v>
      </c>
      <c r="Q521" s="89" t="s">
        <v>23</v>
      </c>
      <c r="R521" s="89" t="s">
        <v>21</v>
      </c>
      <c r="S521" s="89">
        <v>551627</v>
      </c>
      <c r="T521" s="89" t="s">
        <v>2355</v>
      </c>
      <c r="U521" s="89" t="s">
        <v>1239</v>
      </c>
      <c r="V521" s="89" t="s">
        <v>736</v>
      </c>
      <c r="W521" s="89" t="s">
        <v>21</v>
      </c>
      <c r="X521" s="89" t="s">
        <v>22</v>
      </c>
      <c r="Y521" s="89" t="s">
        <v>2356</v>
      </c>
      <c r="Z521" s="89" t="s">
        <v>1841</v>
      </c>
      <c r="AA521" s="89" t="s">
        <v>2874</v>
      </c>
      <c r="AB521" s="89" t="s">
        <v>6033</v>
      </c>
      <c r="AC521" t="s">
        <v>794</v>
      </c>
      <c r="AD521" s="89">
        <v>0</v>
      </c>
      <c r="AE521" s="132">
        <f>Kalkulator!$F$3</f>
        <v>45383</v>
      </c>
      <c r="AF521" s="133">
        <f>Kalkulator!$H$3</f>
        <v>45412</v>
      </c>
    </row>
    <row r="522" spans="1:32" s="89" customFormat="1">
      <c r="A522" s="89" t="s">
        <v>1842</v>
      </c>
      <c r="B522" s="89" t="s">
        <v>4</v>
      </c>
      <c r="C522" s="89" t="s">
        <v>1657</v>
      </c>
      <c r="D522" s="89" t="s">
        <v>49</v>
      </c>
      <c r="E522" s="89" t="s">
        <v>1843</v>
      </c>
      <c r="F522" s="90" t="s">
        <v>1844</v>
      </c>
      <c r="G522" s="91" t="s">
        <v>12</v>
      </c>
      <c r="H522" s="89" t="s">
        <v>22</v>
      </c>
      <c r="I522" s="89" t="s">
        <v>1845</v>
      </c>
      <c r="J522" s="89">
        <v>7400</v>
      </c>
      <c r="K522" s="89">
        <v>1</v>
      </c>
      <c r="L522" s="89" t="s">
        <v>1280</v>
      </c>
      <c r="M522" s="89" t="s">
        <v>21</v>
      </c>
      <c r="N522" s="89" t="s">
        <v>1843</v>
      </c>
      <c r="O522" s="89" t="s">
        <v>22</v>
      </c>
      <c r="P522" s="89" t="s">
        <v>22</v>
      </c>
      <c r="Q522" s="89" t="s">
        <v>22</v>
      </c>
      <c r="R522" s="89" t="s">
        <v>21</v>
      </c>
      <c r="S522" s="89">
        <v>26834</v>
      </c>
      <c r="T522" s="89" t="s">
        <v>2287</v>
      </c>
      <c r="U522" s="89" t="s">
        <v>1239</v>
      </c>
      <c r="V522" s="89" t="s">
        <v>736</v>
      </c>
      <c r="W522" s="89" t="s">
        <v>21</v>
      </c>
      <c r="X522" s="89" t="s">
        <v>22</v>
      </c>
      <c r="Y522" s="89" t="s">
        <v>2357</v>
      </c>
      <c r="Z522" s="89" t="s">
        <v>1846</v>
      </c>
      <c r="AA522" s="89" t="s">
        <v>2876</v>
      </c>
      <c r="AB522" s="89" t="s">
        <v>6034</v>
      </c>
      <c r="AC522" t="s">
        <v>794</v>
      </c>
      <c r="AD522" s="89">
        <v>0</v>
      </c>
      <c r="AE522" s="132">
        <f>Kalkulator!$F$3</f>
        <v>45383</v>
      </c>
      <c r="AF522" s="133">
        <f>Kalkulator!$H$3</f>
        <v>45412</v>
      </c>
    </row>
    <row r="523" spans="1:32" s="89" customFormat="1">
      <c r="A523" s="89" t="s">
        <v>1029</v>
      </c>
      <c r="B523" s="89" t="s">
        <v>4</v>
      </c>
      <c r="C523" s="89" t="s">
        <v>1657</v>
      </c>
      <c r="D523" s="89" t="s">
        <v>29</v>
      </c>
      <c r="E523" s="89" t="s">
        <v>1030</v>
      </c>
      <c r="F523" s="90" t="s">
        <v>1031</v>
      </c>
      <c r="G523" s="91" t="s">
        <v>12</v>
      </c>
      <c r="H523" s="89" t="s">
        <v>22</v>
      </c>
      <c r="I523" s="89" t="s">
        <v>22</v>
      </c>
      <c r="J523" s="89">
        <v>9800</v>
      </c>
      <c r="K523" s="89">
        <v>1</v>
      </c>
      <c r="L523" s="89" t="s">
        <v>1459</v>
      </c>
      <c r="M523" s="89" t="s">
        <v>21</v>
      </c>
      <c r="N523" s="89" t="s">
        <v>1030</v>
      </c>
      <c r="O523" s="89" t="s">
        <v>22</v>
      </c>
      <c r="P523" s="89" t="s">
        <v>22</v>
      </c>
      <c r="Q523" s="89" t="s">
        <v>22</v>
      </c>
      <c r="R523" s="89" t="s">
        <v>21</v>
      </c>
      <c r="S523" s="89">
        <v>60068</v>
      </c>
      <c r="T523" s="89" t="s">
        <v>2234</v>
      </c>
      <c r="U523" s="89" t="s">
        <v>689</v>
      </c>
      <c r="V523" s="89" t="s">
        <v>736</v>
      </c>
      <c r="W523" s="89" t="s">
        <v>21</v>
      </c>
      <c r="X523" s="89" t="s">
        <v>22</v>
      </c>
      <c r="Y523" s="89" t="s">
        <v>2358</v>
      </c>
      <c r="Z523" s="89" t="s">
        <v>1847</v>
      </c>
      <c r="AA523" s="89" t="s">
        <v>2878</v>
      </c>
      <c r="AB523" s="89" t="s">
        <v>6035</v>
      </c>
      <c r="AC523" t="s">
        <v>794</v>
      </c>
      <c r="AD523" s="89">
        <v>0</v>
      </c>
      <c r="AE523" s="132">
        <f>Kalkulator!$F$3</f>
        <v>45383</v>
      </c>
      <c r="AF523" s="133">
        <f>Kalkulator!$H$3</f>
        <v>45412</v>
      </c>
    </row>
    <row r="524" spans="1:32" s="89" customFormat="1">
      <c r="A524" s="89" t="s">
        <v>1032</v>
      </c>
      <c r="B524" s="89" t="s">
        <v>4</v>
      </c>
      <c r="C524" s="89" t="s">
        <v>1657</v>
      </c>
      <c r="D524" s="89" t="s">
        <v>29</v>
      </c>
      <c r="E524" s="89" t="s">
        <v>1030</v>
      </c>
      <c r="F524" s="90" t="s">
        <v>1033</v>
      </c>
      <c r="G524" s="91" t="s">
        <v>12</v>
      </c>
      <c r="H524" s="89" t="s">
        <v>22</v>
      </c>
      <c r="I524" s="89" t="s">
        <v>1474</v>
      </c>
      <c r="J524" s="89">
        <v>16900</v>
      </c>
      <c r="K524" s="89">
        <v>1</v>
      </c>
      <c r="L524" s="89" t="s">
        <v>1459</v>
      </c>
      <c r="M524" s="89" t="s">
        <v>21</v>
      </c>
      <c r="N524" s="89" t="s">
        <v>1030</v>
      </c>
      <c r="O524" s="89" t="s">
        <v>22</v>
      </c>
      <c r="P524" s="89" t="s">
        <v>22</v>
      </c>
      <c r="Q524" s="89" t="s">
        <v>22</v>
      </c>
      <c r="R524" s="89" t="s">
        <v>21</v>
      </c>
      <c r="S524" s="89">
        <v>60068</v>
      </c>
      <c r="T524" s="89" t="s">
        <v>2211</v>
      </c>
      <c r="U524" s="89" t="s">
        <v>1239</v>
      </c>
      <c r="V524" s="89" t="s">
        <v>736</v>
      </c>
      <c r="W524" s="89" t="s">
        <v>21</v>
      </c>
      <c r="X524" s="89" t="s">
        <v>22</v>
      </c>
      <c r="Y524" s="89" t="s">
        <v>2359</v>
      </c>
      <c r="Z524" s="89" t="s">
        <v>1848</v>
      </c>
      <c r="AA524" s="89" t="s">
        <v>2880</v>
      </c>
      <c r="AB524" s="89" t="s">
        <v>6036</v>
      </c>
      <c r="AC524" t="s">
        <v>794</v>
      </c>
      <c r="AD524" s="89">
        <v>0</v>
      </c>
      <c r="AE524" s="132">
        <f>Kalkulator!$F$3</f>
        <v>45383</v>
      </c>
      <c r="AF524" s="133">
        <f>Kalkulator!$H$3</f>
        <v>45412</v>
      </c>
    </row>
    <row r="525" spans="1:32" s="89" customFormat="1">
      <c r="A525" s="89" t="s">
        <v>1034</v>
      </c>
      <c r="B525" s="89" t="s">
        <v>4</v>
      </c>
      <c r="C525" s="89" t="s">
        <v>1657</v>
      </c>
      <c r="D525" s="89" t="s">
        <v>117</v>
      </c>
      <c r="E525" s="89" t="s">
        <v>785</v>
      </c>
      <c r="F525" s="90" t="s">
        <v>786</v>
      </c>
      <c r="G525" s="91" t="s">
        <v>12</v>
      </c>
      <c r="H525" s="89" t="s">
        <v>22</v>
      </c>
      <c r="I525" s="89" t="s">
        <v>1475</v>
      </c>
      <c r="J525" s="89">
        <v>12900</v>
      </c>
      <c r="K525" s="89">
        <v>1</v>
      </c>
      <c r="L525" s="89" t="s">
        <v>1280</v>
      </c>
      <c r="M525" s="89" t="s">
        <v>21</v>
      </c>
      <c r="N525" s="89" t="s">
        <v>1400</v>
      </c>
      <c r="O525" s="89" t="s">
        <v>22</v>
      </c>
      <c r="P525" s="89" t="s">
        <v>22</v>
      </c>
      <c r="Q525" s="89" t="s">
        <v>22</v>
      </c>
      <c r="R525" s="89" t="s">
        <v>21</v>
      </c>
      <c r="S525" s="89">
        <v>47417</v>
      </c>
      <c r="T525" s="89" t="s">
        <v>2211</v>
      </c>
      <c r="U525" s="89" t="s">
        <v>1239</v>
      </c>
      <c r="V525" s="89" t="s">
        <v>736</v>
      </c>
      <c r="W525" s="89" t="s">
        <v>21</v>
      </c>
      <c r="X525" s="89" t="s">
        <v>22</v>
      </c>
      <c r="Y525" s="89" t="s">
        <v>2360</v>
      </c>
      <c r="Z525" s="89" t="s">
        <v>1849</v>
      </c>
      <c r="AA525" s="89" t="s">
        <v>2882</v>
      </c>
      <c r="AB525" s="89" t="s">
        <v>6037</v>
      </c>
      <c r="AC525" t="s">
        <v>794</v>
      </c>
      <c r="AD525" s="89">
        <v>0</v>
      </c>
      <c r="AE525" s="132">
        <f>Kalkulator!$F$3</f>
        <v>45383</v>
      </c>
      <c r="AF525" s="133">
        <f>Kalkulator!$H$3</f>
        <v>45412</v>
      </c>
    </row>
    <row r="526" spans="1:32" s="89" customFormat="1">
      <c r="A526" s="89" t="s">
        <v>1035</v>
      </c>
      <c r="B526" s="89" t="s">
        <v>4</v>
      </c>
      <c r="C526" s="89" t="s">
        <v>1657</v>
      </c>
      <c r="D526" s="89" t="s">
        <v>58</v>
      </c>
      <c r="E526" s="89" t="s">
        <v>1036</v>
      </c>
      <c r="F526" s="90" t="s">
        <v>1037</v>
      </c>
      <c r="G526" s="91" t="s">
        <v>12</v>
      </c>
      <c r="H526" s="89" t="s">
        <v>22</v>
      </c>
      <c r="I526" s="89" t="s">
        <v>987</v>
      </c>
      <c r="J526" s="89">
        <v>11400</v>
      </c>
      <c r="K526" s="89">
        <v>1</v>
      </c>
      <c r="L526" s="89" t="s">
        <v>1280</v>
      </c>
      <c r="M526" s="89" t="s">
        <v>21</v>
      </c>
      <c r="N526" s="89" t="s">
        <v>1436</v>
      </c>
      <c r="O526" s="89" t="s">
        <v>22</v>
      </c>
      <c r="P526" s="89" t="s">
        <v>22</v>
      </c>
      <c r="Q526" s="89" t="s">
        <v>22</v>
      </c>
      <c r="R526" s="89" t="s">
        <v>21</v>
      </c>
      <c r="S526" s="89">
        <v>54778</v>
      </c>
      <c r="T526" s="89" t="s">
        <v>2211</v>
      </c>
      <c r="U526" s="89" t="s">
        <v>1239</v>
      </c>
      <c r="V526" s="89" t="s">
        <v>736</v>
      </c>
      <c r="W526" s="89" t="s">
        <v>21</v>
      </c>
      <c r="X526" s="89" t="s">
        <v>22</v>
      </c>
      <c r="Y526" s="89" t="s">
        <v>2361</v>
      </c>
      <c r="Z526" s="89" t="s">
        <v>1850</v>
      </c>
      <c r="AA526" s="89" t="s">
        <v>2884</v>
      </c>
      <c r="AB526" s="89" t="s">
        <v>6038</v>
      </c>
      <c r="AC526" t="s">
        <v>794</v>
      </c>
      <c r="AD526" s="89">
        <v>0</v>
      </c>
      <c r="AE526" s="132">
        <f>Kalkulator!$F$3</f>
        <v>45383</v>
      </c>
      <c r="AF526" s="133">
        <f>Kalkulator!$H$3</f>
        <v>45412</v>
      </c>
    </row>
    <row r="527" spans="1:32" s="89" customFormat="1">
      <c r="A527" s="89" t="s">
        <v>1038</v>
      </c>
      <c r="B527" s="89" t="s">
        <v>4</v>
      </c>
      <c r="C527" s="89" t="s">
        <v>1657</v>
      </c>
      <c r="D527" s="89" t="s">
        <v>58</v>
      </c>
      <c r="E527" s="89" t="s">
        <v>1036</v>
      </c>
      <c r="F527" s="90" t="s">
        <v>1039</v>
      </c>
      <c r="G527" s="91" t="s">
        <v>12</v>
      </c>
      <c r="H527" s="89" t="s">
        <v>22</v>
      </c>
      <c r="I527" s="89" t="s">
        <v>777</v>
      </c>
      <c r="J527" s="89">
        <v>9980</v>
      </c>
      <c r="K527" s="89">
        <v>1</v>
      </c>
      <c r="L527" s="89" t="s">
        <v>1280</v>
      </c>
      <c r="M527" s="89" t="s">
        <v>21</v>
      </c>
      <c r="N527" s="89" t="s">
        <v>1436</v>
      </c>
      <c r="O527" s="89" t="s">
        <v>22</v>
      </c>
      <c r="P527" s="89" t="s">
        <v>22</v>
      </c>
      <c r="Q527" s="89" t="s">
        <v>22</v>
      </c>
      <c r="R527" s="89" t="s">
        <v>21</v>
      </c>
      <c r="S527" s="89">
        <v>54778</v>
      </c>
      <c r="T527" s="89" t="s">
        <v>2211</v>
      </c>
      <c r="U527" s="89" t="s">
        <v>1239</v>
      </c>
      <c r="V527" s="89" t="s">
        <v>736</v>
      </c>
      <c r="W527" s="89" t="s">
        <v>21</v>
      </c>
      <c r="X527" s="89" t="s">
        <v>22</v>
      </c>
      <c r="Y527" s="89" t="s">
        <v>2362</v>
      </c>
      <c r="Z527" s="89" t="s">
        <v>1851</v>
      </c>
      <c r="AA527" s="89" t="s">
        <v>2886</v>
      </c>
      <c r="AB527" s="89" t="s">
        <v>6039</v>
      </c>
      <c r="AC527" t="s">
        <v>794</v>
      </c>
      <c r="AD527" s="89">
        <v>0</v>
      </c>
      <c r="AE527" s="132">
        <f>Kalkulator!$F$3</f>
        <v>45383</v>
      </c>
      <c r="AF527" s="133">
        <f>Kalkulator!$H$3</f>
        <v>45412</v>
      </c>
    </row>
    <row r="528" spans="1:32" s="89" customFormat="1">
      <c r="A528" s="89" t="s">
        <v>1040</v>
      </c>
      <c r="B528" s="89" t="s">
        <v>4</v>
      </c>
      <c r="C528" s="89" t="s">
        <v>1657</v>
      </c>
      <c r="D528" s="89" t="s">
        <v>29</v>
      </c>
      <c r="E528" s="89" t="s">
        <v>176</v>
      </c>
      <c r="F528" s="90" t="s">
        <v>1041</v>
      </c>
      <c r="G528" s="91" t="s">
        <v>12</v>
      </c>
      <c r="H528" s="89" t="s">
        <v>22</v>
      </c>
      <c r="I528" s="89" t="s">
        <v>777</v>
      </c>
      <c r="J528" s="89">
        <v>9480</v>
      </c>
      <c r="K528" s="89">
        <v>1</v>
      </c>
      <c r="L528" s="89" t="s">
        <v>1280</v>
      </c>
      <c r="M528" s="89" t="s">
        <v>21</v>
      </c>
      <c r="N528" s="89" t="s">
        <v>1281</v>
      </c>
      <c r="O528" s="89" t="s">
        <v>22</v>
      </c>
      <c r="P528" s="89" t="s">
        <v>22</v>
      </c>
      <c r="Q528" s="89" t="s">
        <v>22</v>
      </c>
      <c r="R528" s="89" t="s">
        <v>21</v>
      </c>
      <c r="S528" s="89">
        <v>220062</v>
      </c>
      <c r="T528" s="89" t="s">
        <v>2211</v>
      </c>
      <c r="U528" s="89" t="s">
        <v>1239</v>
      </c>
      <c r="V528" s="89" t="s">
        <v>736</v>
      </c>
      <c r="W528" s="89" t="s">
        <v>21</v>
      </c>
      <c r="X528" s="89" t="s">
        <v>22</v>
      </c>
      <c r="Y528" s="89" t="s">
        <v>2363</v>
      </c>
      <c r="Z528" s="89" t="s">
        <v>1852</v>
      </c>
      <c r="AA528" s="89" t="s">
        <v>2888</v>
      </c>
      <c r="AB528" s="89" t="s">
        <v>6040</v>
      </c>
      <c r="AC528" t="s">
        <v>794</v>
      </c>
      <c r="AD528" s="89">
        <v>0</v>
      </c>
      <c r="AE528" s="132">
        <f>Kalkulator!$F$3</f>
        <v>45383</v>
      </c>
      <c r="AF528" s="133">
        <f>Kalkulator!$H$3</f>
        <v>45412</v>
      </c>
    </row>
    <row r="529" spans="1:32" s="89" customFormat="1">
      <c r="A529" s="89" t="s">
        <v>1042</v>
      </c>
      <c r="B529" s="89" t="s">
        <v>4</v>
      </c>
      <c r="C529" s="89" t="s">
        <v>1657</v>
      </c>
      <c r="D529" s="89" t="s">
        <v>29</v>
      </c>
      <c r="E529" s="89" t="s">
        <v>176</v>
      </c>
      <c r="F529" s="90" t="s">
        <v>1043</v>
      </c>
      <c r="G529" s="91" t="s">
        <v>12</v>
      </c>
      <c r="H529" s="89" t="s">
        <v>22</v>
      </c>
      <c r="I529" s="89" t="s">
        <v>1476</v>
      </c>
      <c r="J529" s="89">
        <v>15600</v>
      </c>
      <c r="K529" s="89">
        <v>1</v>
      </c>
      <c r="L529" s="89" t="s">
        <v>1280</v>
      </c>
      <c r="M529" s="89" t="s">
        <v>21</v>
      </c>
      <c r="N529" s="89" t="s">
        <v>1281</v>
      </c>
      <c r="O529" s="89" t="s">
        <v>22</v>
      </c>
      <c r="P529" s="89" t="s">
        <v>22</v>
      </c>
      <c r="Q529" s="89" t="s">
        <v>22</v>
      </c>
      <c r="R529" s="89" t="s">
        <v>21</v>
      </c>
      <c r="S529" s="89">
        <v>220062</v>
      </c>
      <c r="T529" s="89" t="s">
        <v>2211</v>
      </c>
      <c r="U529" s="89" t="s">
        <v>1239</v>
      </c>
      <c r="V529" s="89" t="s">
        <v>736</v>
      </c>
      <c r="W529" s="89" t="s">
        <v>21</v>
      </c>
      <c r="X529" s="89" t="s">
        <v>22</v>
      </c>
      <c r="Y529" s="89" t="s">
        <v>2364</v>
      </c>
      <c r="Z529" s="89" t="s">
        <v>1853</v>
      </c>
      <c r="AA529" s="89" t="s">
        <v>2890</v>
      </c>
      <c r="AB529" s="89" t="s">
        <v>6041</v>
      </c>
      <c r="AC529" t="s">
        <v>794</v>
      </c>
      <c r="AD529" s="89">
        <v>0</v>
      </c>
      <c r="AE529" s="132">
        <f>Kalkulator!$F$3</f>
        <v>45383</v>
      </c>
      <c r="AF529" s="133">
        <f>Kalkulator!$H$3</f>
        <v>45412</v>
      </c>
    </row>
    <row r="530" spans="1:32" s="89" customFormat="1">
      <c r="A530" s="89" t="s">
        <v>1044</v>
      </c>
      <c r="B530" s="89" t="s">
        <v>4</v>
      </c>
      <c r="C530" s="89" t="s">
        <v>1657</v>
      </c>
      <c r="D530" s="89" t="s">
        <v>29</v>
      </c>
      <c r="E530" s="89" t="s">
        <v>176</v>
      </c>
      <c r="F530" s="90" t="s">
        <v>1045</v>
      </c>
      <c r="G530" s="91" t="s">
        <v>12</v>
      </c>
      <c r="H530" s="89" t="s">
        <v>22</v>
      </c>
      <c r="I530" s="89" t="s">
        <v>1473</v>
      </c>
      <c r="J530" s="89">
        <v>14600</v>
      </c>
      <c r="K530" s="89">
        <v>1</v>
      </c>
      <c r="L530" s="89" t="s">
        <v>1280</v>
      </c>
      <c r="M530" s="89" t="s">
        <v>21</v>
      </c>
      <c r="N530" s="89" t="s">
        <v>1437</v>
      </c>
      <c r="O530" s="89" t="s">
        <v>22</v>
      </c>
      <c r="P530" s="89" t="s">
        <v>22</v>
      </c>
      <c r="Q530" s="89" t="s">
        <v>22</v>
      </c>
      <c r="R530" s="89" t="s">
        <v>21</v>
      </c>
      <c r="S530" s="89">
        <v>220062</v>
      </c>
      <c r="T530" s="89" t="s">
        <v>2211</v>
      </c>
      <c r="U530" s="89" t="s">
        <v>1239</v>
      </c>
      <c r="V530" s="89" t="s">
        <v>736</v>
      </c>
      <c r="W530" s="89" t="s">
        <v>21</v>
      </c>
      <c r="X530" s="89" t="s">
        <v>22</v>
      </c>
      <c r="Y530" s="89" t="s">
        <v>2365</v>
      </c>
      <c r="Z530" s="89" t="s">
        <v>1854</v>
      </c>
      <c r="AA530" s="89" t="s">
        <v>2892</v>
      </c>
      <c r="AB530" s="89" t="s">
        <v>6042</v>
      </c>
      <c r="AC530" t="s">
        <v>794</v>
      </c>
      <c r="AD530" s="89">
        <v>0</v>
      </c>
      <c r="AE530" s="132">
        <f>Kalkulator!$F$3</f>
        <v>45383</v>
      </c>
      <c r="AF530" s="133">
        <f>Kalkulator!$H$3</f>
        <v>45412</v>
      </c>
    </row>
    <row r="531" spans="1:32" s="89" customFormat="1">
      <c r="A531" s="89" t="s">
        <v>1046</v>
      </c>
      <c r="B531" s="89" t="s">
        <v>4</v>
      </c>
      <c r="C531" s="89" t="s">
        <v>1657</v>
      </c>
      <c r="D531" s="89" t="s">
        <v>101</v>
      </c>
      <c r="E531" s="89" t="s">
        <v>1047</v>
      </c>
      <c r="F531" s="90" t="s">
        <v>1048</v>
      </c>
      <c r="G531" s="91" t="s">
        <v>12</v>
      </c>
      <c r="H531" s="89" t="s">
        <v>22</v>
      </c>
      <c r="I531" s="89" t="s">
        <v>22</v>
      </c>
      <c r="J531" s="89">
        <v>10400</v>
      </c>
      <c r="K531" s="89">
        <v>1</v>
      </c>
      <c r="L531" s="89" t="s">
        <v>1280</v>
      </c>
      <c r="M531" s="89" t="s">
        <v>21</v>
      </c>
      <c r="N531" s="89" t="s">
        <v>1047</v>
      </c>
      <c r="O531" s="89" t="s">
        <v>22</v>
      </c>
      <c r="P531" s="89" t="s">
        <v>22</v>
      </c>
      <c r="Q531" s="89" t="s">
        <v>22</v>
      </c>
      <c r="R531" s="89" t="s">
        <v>21</v>
      </c>
      <c r="S531" s="89">
        <v>45843</v>
      </c>
      <c r="T531" s="89" t="s">
        <v>2209</v>
      </c>
      <c r="U531" s="89" t="s">
        <v>1239</v>
      </c>
      <c r="V531" s="89" t="s">
        <v>736</v>
      </c>
      <c r="W531" s="89" t="s">
        <v>21</v>
      </c>
      <c r="X531" s="89" t="s">
        <v>22</v>
      </c>
      <c r="Y531" s="89" t="s">
        <v>2366</v>
      </c>
      <c r="Z531" s="89" t="s">
        <v>1855</v>
      </c>
      <c r="AA531" s="89" t="s">
        <v>2894</v>
      </c>
      <c r="AB531" s="89" t="s">
        <v>6043</v>
      </c>
      <c r="AC531" t="s">
        <v>794</v>
      </c>
      <c r="AD531" s="89">
        <v>0</v>
      </c>
      <c r="AE531" s="132">
        <f>Kalkulator!$F$3</f>
        <v>45383</v>
      </c>
      <c r="AF531" s="133">
        <f>Kalkulator!$H$3</f>
        <v>45412</v>
      </c>
    </row>
    <row r="532" spans="1:32" s="89" customFormat="1">
      <c r="A532" s="89" t="s">
        <v>1049</v>
      </c>
      <c r="B532" s="89" t="s">
        <v>4</v>
      </c>
      <c r="C532" s="89" t="s">
        <v>1657</v>
      </c>
      <c r="D532" s="89" t="s">
        <v>58</v>
      </c>
      <c r="E532" s="89" t="s">
        <v>1050</v>
      </c>
      <c r="F532" s="90" t="s">
        <v>1051</v>
      </c>
      <c r="G532" s="91" t="s">
        <v>12</v>
      </c>
      <c r="H532" s="89" t="s">
        <v>22</v>
      </c>
      <c r="I532" s="89" t="s">
        <v>777</v>
      </c>
      <c r="J532" s="89">
        <v>11400</v>
      </c>
      <c r="K532" s="89">
        <v>1</v>
      </c>
      <c r="L532" s="89" t="s">
        <v>1280</v>
      </c>
      <c r="M532" s="89" t="s">
        <v>21</v>
      </c>
      <c r="N532" s="89" t="s">
        <v>1438</v>
      </c>
      <c r="O532" s="89" t="s">
        <v>22</v>
      </c>
      <c r="P532" s="89" t="s">
        <v>22</v>
      </c>
      <c r="Q532" s="89" t="s">
        <v>22</v>
      </c>
      <c r="R532" s="89" t="s">
        <v>21</v>
      </c>
      <c r="S532" s="89">
        <v>138132</v>
      </c>
      <c r="T532" s="89" t="s">
        <v>2211</v>
      </c>
      <c r="U532" s="89" t="s">
        <v>1239</v>
      </c>
      <c r="V532" s="89" t="s">
        <v>736</v>
      </c>
      <c r="W532" s="89" t="s">
        <v>21</v>
      </c>
      <c r="X532" s="89" t="s">
        <v>22</v>
      </c>
      <c r="Y532" s="89" t="s">
        <v>2367</v>
      </c>
      <c r="Z532" s="89" t="s">
        <v>1856</v>
      </c>
      <c r="AA532" s="89" t="s">
        <v>2896</v>
      </c>
      <c r="AB532" s="89" t="s">
        <v>6044</v>
      </c>
      <c r="AC532" t="s">
        <v>794</v>
      </c>
      <c r="AD532" s="89">
        <v>0</v>
      </c>
      <c r="AE532" s="132">
        <f>Kalkulator!$F$3</f>
        <v>45383</v>
      </c>
      <c r="AF532" s="133">
        <f>Kalkulator!$H$3</f>
        <v>45412</v>
      </c>
    </row>
    <row r="533" spans="1:32" s="89" customFormat="1">
      <c r="A533" s="89" t="s">
        <v>1052</v>
      </c>
      <c r="B533" s="89" t="s">
        <v>4</v>
      </c>
      <c r="C533" s="89" t="s">
        <v>1657</v>
      </c>
      <c r="D533" s="89" t="s">
        <v>58</v>
      </c>
      <c r="E533" s="89" t="s">
        <v>1050</v>
      </c>
      <c r="F533" s="90" t="s">
        <v>1053</v>
      </c>
      <c r="G533" s="91" t="s">
        <v>12</v>
      </c>
      <c r="H533" s="89" t="s">
        <v>22</v>
      </c>
      <c r="I533" s="89" t="s">
        <v>777</v>
      </c>
      <c r="J533" s="89">
        <v>12600</v>
      </c>
      <c r="K533" s="89">
        <v>1</v>
      </c>
      <c r="L533" s="89" t="s">
        <v>1280</v>
      </c>
      <c r="M533" s="89" t="s">
        <v>21</v>
      </c>
      <c r="N533" s="89" t="s">
        <v>1438</v>
      </c>
      <c r="O533" s="89" t="s">
        <v>22</v>
      </c>
      <c r="P533" s="89" t="s">
        <v>22</v>
      </c>
      <c r="Q533" s="89" t="s">
        <v>22</v>
      </c>
      <c r="R533" s="89" t="s">
        <v>21</v>
      </c>
      <c r="S533" s="89">
        <v>138132</v>
      </c>
      <c r="T533" s="89" t="s">
        <v>2211</v>
      </c>
      <c r="U533" s="89" t="s">
        <v>1239</v>
      </c>
      <c r="V533" s="89" t="s">
        <v>736</v>
      </c>
      <c r="W533" s="89" t="s">
        <v>21</v>
      </c>
      <c r="X533" s="89" t="s">
        <v>22</v>
      </c>
      <c r="Y533" s="89" t="s">
        <v>2368</v>
      </c>
      <c r="Z533" s="89" t="s">
        <v>1857</v>
      </c>
      <c r="AA533" s="89" t="s">
        <v>2898</v>
      </c>
      <c r="AB533" s="89" t="s">
        <v>6045</v>
      </c>
      <c r="AC533" t="s">
        <v>794</v>
      </c>
      <c r="AD533" s="89">
        <v>0</v>
      </c>
      <c r="AE533" s="132">
        <f>Kalkulator!$F$3</f>
        <v>45383</v>
      </c>
      <c r="AF533" s="133">
        <f>Kalkulator!$H$3</f>
        <v>45412</v>
      </c>
    </row>
    <row r="534" spans="1:32" s="89" customFormat="1">
      <c r="A534" s="89" t="s">
        <v>1054</v>
      </c>
      <c r="B534" s="89" t="s">
        <v>4</v>
      </c>
      <c r="C534" s="89" t="s">
        <v>1657</v>
      </c>
      <c r="D534" s="89" t="s">
        <v>49</v>
      </c>
      <c r="E534" s="89" t="s">
        <v>1055</v>
      </c>
      <c r="F534" s="90" t="s">
        <v>1056</v>
      </c>
      <c r="G534" s="91" t="s">
        <v>12</v>
      </c>
      <c r="H534" s="89" t="s">
        <v>22</v>
      </c>
      <c r="I534" s="89" t="s">
        <v>797</v>
      </c>
      <c r="J534" s="89">
        <v>11500</v>
      </c>
      <c r="K534" s="89">
        <v>1</v>
      </c>
      <c r="L534" s="89" t="s">
        <v>1280</v>
      </c>
      <c r="M534" s="89" t="s">
        <v>21</v>
      </c>
      <c r="N534" s="89" t="s">
        <v>1371</v>
      </c>
      <c r="O534" s="89" t="s">
        <v>22</v>
      </c>
      <c r="P534" s="89" t="s">
        <v>22</v>
      </c>
      <c r="Q534" s="89" t="s">
        <v>22</v>
      </c>
      <c r="R534" s="89" t="s">
        <v>21</v>
      </c>
      <c r="S534" s="89">
        <v>48632</v>
      </c>
      <c r="T534" s="89" t="s">
        <v>2211</v>
      </c>
      <c r="U534" s="89" t="s">
        <v>1239</v>
      </c>
      <c r="V534" s="89" t="s">
        <v>736</v>
      </c>
      <c r="W534" s="89" t="s">
        <v>21</v>
      </c>
      <c r="X534" s="89" t="s">
        <v>22</v>
      </c>
      <c r="Y534" s="89" t="s">
        <v>2369</v>
      </c>
      <c r="Z534" s="89" t="s">
        <v>1858</v>
      </c>
      <c r="AA534" s="89" t="s">
        <v>2900</v>
      </c>
      <c r="AB534" s="89" t="s">
        <v>6046</v>
      </c>
      <c r="AC534" t="s">
        <v>794</v>
      </c>
      <c r="AD534" s="89">
        <v>0</v>
      </c>
      <c r="AE534" s="132">
        <f>Kalkulator!$F$3</f>
        <v>45383</v>
      </c>
      <c r="AF534" s="133">
        <f>Kalkulator!$H$3</f>
        <v>45412</v>
      </c>
    </row>
    <row r="535" spans="1:32" s="89" customFormat="1">
      <c r="A535" s="89" t="s">
        <v>1057</v>
      </c>
      <c r="B535" s="89" t="s">
        <v>4</v>
      </c>
      <c r="C535" s="89" t="s">
        <v>1657</v>
      </c>
      <c r="D535" s="89" t="s">
        <v>58</v>
      </c>
      <c r="E535" s="89" t="s">
        <v>200</v>
      </c>
      <c r="F535" s="90" t="s">
        <v>201</v>
      </c>
      <c r="G535" s="91" t="s">
        <v>12</v>
      </c>
      <c r="H535" s="89" t="s">
        <v>22</v>
      </c>
      <c r="I535" s="89" t="s">
        <v>797</v>
      </c>
      <c r="J535" s="89">
        <v>17900</v>
      </c>
      <c r="K535" s="89">
        <v>1</v>
      </c>
      <c r="L535" s="89" t="s">
        <v>1280</v>
      </c>
      <c r="M535" s="89" t="s">
        <v>21</v>
      </c>
      <c r="N535" s="89" t="s">
        <v>1314</v>
      </c>
      <c r="O535" s="89" t="s">
        <v>22</v>
      </c>
      <c r="P535" s="89" t="s">
        <v>22</v>
      </c>
      <c r="Q535" s="89" t="s">
        <v>22</v>
      </c>
      <c r="R535" s="89" t="s">
        <v>21</v>
      </c>
      <c r="S535" s="89">
        <v>137800</v>
      </c>
      <c r="T535" s="89" t="s">
        <v>2211</v>
      </c>
      <c r="U535" s="89" t="s">
        <v>1239</v>
      </c>
      <c r="V535" s="89" t="s">
        <v>736</v>
      </c>
      <c r="W535" s="89" t="s">
        <v>21</v>
      </c>
      <c r="X535" s="89" t="s">
        <v>22</v>
      </c>
      <c r="Y535" s="89" t="s">
        <v>2370</v>
      </c>
      <c r="Z535" s="89" t="s">
        <v>1859</v>
      </c>
      <c r="AA535" s="89" t="s">
        <v>2902</v>
      </c>
      <c r="AB535" s="89" t="s">
        <v>6047</v>
      </c>
      <c r="AC535" t="s">
        <v>794</v>
      </c>
      <c r="AD535" s="89">
        <v>0</v>
      </c>
      <c r="AE535" s="132">
        <f>Kalkulator!$F$3</f>
        <v>45383</v>
      </c>
      <c r="AF535" s="133">
        <f>Kalkulator!$H$3</f>
        <v>45412</v>
      </c>
    </row>
    <row r="536" spans="1:32" s="89" customFormat="1">
      <c r="A536" s="89" t="s">
        <v>1058</v>
      </c>
      <c r="B536" s="89" t="s">
        <v>4</v>
      </c>
      <c r="C536" s="89" t="s">
        <v>1657</v>
      </c>
      <c r="D536" s="89" t="s">
        <v>29</v>
      </c>
      <c r="E536" s="89" t="s">
        <v>409</v>
      </c>
      <c r="F536" s="90" t="s">
        <v>1059</v>
      </c>
      <c r="G536" s="91" t="s">
        <v>12</v>
      </c>
      <c r="H536" s="89" t="s">
        <v>22</v>
      </c>
      <c r="I536" s="89" t="s">
        <v>409</v>
      </c>
      <c r="J536" s="89">
        <v>12600</v>
      </c>
      <c r="K536" s="89">
        <v>1</v>
      </c>
      <c r="L536" s="89" t="s">
        <v>1280</v>
      </c>
      <c r="M536" s="89" t="s">
        <v>21</v>
      </c>
      <c r="N536" s="89" t="s">
        <v>1281</v>
      </c>
      <c r="O536" s="89" t="s">
        <v>22</v>
      </c>
      <c r="P536" s="89" t="s">
        <v>22</v>
      </c>
      <c r="Q536" s="89" t="s">
        <v>22</v>
      </c>
      <c r="R536" s="89" t="s">
        <v>21</v>
      </c>
      <c r="S536" s="89">
        <v>76585</v>
      </c>
      <c r="T536" s="89" t="s">
        <v>2211</v>
      </c>
      <c r="U536" s="89" t="s">
        <v>1239</v>
      </c>
      <c r="V536" s="89" t="s">
        <v>736</v>
      </c>
      <c r="W536" s="89" t="s">
        <v>21</v>
      </c>
      <c r="X536" s="89" t="s">
        <v>22</v>
      </c>
      <c r="Y536" s="89" t="s">
        <v>2371</v>
      </c>
      <c r="Z536" s="89" t="s">
        <v>1860</v>
      </c>
      <c r="AA536" s="89" t="s">
        <v>2904</v>
      </c>
      <c r="AB536" s="89" t="s">
        <v>6048</v>
      </c>
      <c r="AC536" t="s">
        <v>794</v>
      </c>
      <c r="AD536" s="89">
        <v>0</v>
      </c>
      <c r="AE536" s="132">
        <f>Kalkulator!$F$3</f>
        <v>45383</v>
      </c>
      <c r="AF536" s="133">
        <f>Kalkulator!$H$3</f>
        <v>45412</v>
      </c>
    </row>
    <row r="537" spans="1:32" s="89" customFormat="1">
      <c r="A537" s="89" t="s">
        <v>1060</v>
      </c>
      <c r="B537" s="89" t="s">
        <v>4</v>
      </c>
      <c r="C537" s="89" t="s">
        <v>1657</v>
      </c>
      <c r="D537" s="89" t="s">
        <v>29</v>
      </c>
      <c r="E537" s="89" t="s">
        <v>409</v>
      </c>
      <c r="F537" s="90" t="s">
        <v>1061</v>
      </c>
      <c r="G537" s="91" t="s">
        <v>12</v>
      </c>
      <c r="H537" s="89" t="s">
        <v>22</v>
      </c>
      <c r="I537" s="89" t="s">
        <v>777</v>
      </c>
      <c r="J537" s="89">
        <v>11400</v>
      </c>
      <c r="K537" s="89">
        <v>1</v>
      </c>
      <c r="L537" s="89" t="s">
        <v>1280</v>
      </c>
      <c r="M537" s="89" t="s">
        <v>21</v>
      </c>
      <c r="N537" s="89" t="s">
        <v>1439</v>
      </c>
      <c r="O537" s="89" t="s">
        <v>22</v>
      </c>
      <c r="P537" s="89" t="s">
        <v>22</v>
      </c>
      <c r="Q537" s="89" t="s">
        <v>22</v>
      </c>
      <c r="R537" s="89" t="s">
        <v>21</v>
      </c>
      <c r="S537" s="89">
        <v>76585</v>
      </c>
      <c r="T537" s="89" t="s">
        <v>2211</v>
      </c>
      <c r="U537" s="89" t="s">
        <v>1239</v>
      </c>
      <c r="V537" s="89" t="s">
        <v>736</v>
      </c>
      <c r="W537" s="89" t="s">
        <v>21</v>
      </c>
      <c r="X537" s="89" t="s">
        <v>22</v>
      </c>
      <c r="Y537" s="89" t="s">
        <v>2372</v>
      </c>
      <c r="Z537" s="89" t="s">
        <v>1861</v>
      </c>
      <c r="AA537" s="89" t="s">
        <v>2906</v>
      </c>
      <c r="AB537" s="89" t="s">
        <v>6049</v>
      </c>
      <c r="AC537" t="s">
        <v>794</v>
      </c>
      <c r="AD537" s="89">
        <v>0</v>
      </c>
      <c r="AE537" s="132">
        <f>Kalkulator!$F$3</f>
        <v>45383</v>
      </c>
      <c r="AF537" s="133">
        <f>Kalkulator!$H$3</f>
        <v>45412</v>
      </c>
    </row>
    <row r="538" spans="1:32" s="89" customFormat="1">
      <c r="A538" s="89" t="s">
        <v>1062</v>
      </c>
      <c r="B538" s="89" t="s">
        <v>4</v>
      </c>
      <c r="C538" s="89" t="s">
        <v>1657</v>
      </c>
      <c r="D538" s="89" t="s">
        <v>58</v>
      </c>
      <c r="E538" s="89" t="s">
        <v>1063</v>
      </c>
      <c r="F538" s="90" t="s">
        <v>1064</v>
      </c>
      <c r="G538" s="91" t="s">
        <v>12</v>
      </c>
      <c r="H538" s="89" t="s">
        <v>22</v>
      </c>
      <c r="I538" s="89" t="s">
        <v>1473</v>
      </c>
      <c r="J538" s="89">
        <v>13600</v>
      </c>
      <c r="K538" s="89">
        <v>1</v>
      </c>
      <c r="L538" s="89" t="s">
        <v>1280</v>
      </c>
      <c r="M538" s="89" t="s">
        <v>21</v>
      </c>
      <c r="N538" s="89" t="s">
        <v>1440</v>
      </c>
      <c r="O538" s="89" t="s">
        <v>22</v>
      </c>
      <c r="P538" s="89" t="s">
        <v>22</v>
      </c>
      <c r="Q538" s="89" t="s">
        <v>22</v>
      </c>
      <c r="R538" s="89" t="s">
        <v>21</v>
      </c>
      <c r="S538" s="89">
        <v>66963</v>
      </c>
      <c r="T538" s="89" t="s">
        <v>2211</v>
      </c>
      <c r="U538" s="89" t="s">
        <v>1239</v>
      </c>
      <c r="V538" s="89" t="s">
        <v>736</v>
      </c>
      <c r="W538" s="89" t="s">
        <v>21</v>
      </c>
      <c r="X538" s="89" t="s">
        <v>22</v>
      </c>
      <c r="Y538" s="89" t="s">
        <v>2373</v>
      </c>
      <c r="Z538" s="89" t="s">
        <v>1862</v>
      </c>
      <c r="AA538" s="89" t="s">
        <v>2908</v>
      </c>
      <c r="AB538" s="89" t="s">
        <v>6050</v>
      </c>
      <c r="AC538" t="s">
        <v>794</v>
      </c>
      <c r="AD538" s="89">
        <v>0</v>
      </c>
      <c r="AE538" s="132">
        <f>Kalkulator!$F$3</f>
        <v>45383</v>
      </c>
      <c r="AF538" s="133">
        <f>Kalkulator!$H$3</f>
        <v>45412</v>
      </c>
    </row>
    <row r="539" spans="1:32" s="89" customFormat="1">
      <c r="A539" s="89" t="s">
        <v>1065</v>
      </c>
      <c r="B539" s="89" t="s">
        <v>4</v>
      </c>
      <c r="C539" s="89" t="s">
        <v>1657</v>
      </c>
      <c r="D539" s="89" t="s">
        <v>101</v>
      </c>
      <c r="E539" s="89" t="s">
        <v>1066</v>
      </c>
      <c r="F539" s="90" t="s">
        <v>1067</v>
      </c>
      <c r="G539" s="91" t="s">
        <v>12</v>
      </c>
      <c r="H539" s="89" t="s">
        <v>22</v>
      </c>
      <c r="I539" s="89" t="s">
        <v>1477</v>
      </c>
      <c r="J539" s="89">
        <v>12500</v>
      </c>
      <c r="K539" s="89">
        <v>1</v>
      </c>
      <c r="L539" s="89" t="s">
        <v>1280</v>
      </c>
      <c r="M539" s="89" t="s">
        <v>21</v>
      </c>
      <c r="N539" s="89" t="s">
        <v>1066</v>
      </c>
      <c r="O539" s="89" t="s">
        <v>22</v>
      </c>
      <c r="P539" s="89" t="s">
        <v>22</v>
      </c>
      <c r="Q539" s="89" t="s">
        <v>22</v>
      </c>
      <c r="R539" s="89" t="s">
        <v>21</v>
      </c>
      <c r="S539" s="89">
        <v>42762</v>
      </c>
      <c r="T539" s="89" t="s">
        <v>2211</v>
      </c>
      <c r="U539" s="89" t="s">
        <v>1239</v>
      </c>
      <c r="V539" s="89" t="s">
        <v>736</v>
      </c>
      <c r="W539" s="89" t="s">
        <v>21</v>
      </c>
      <c r="X539" s="89" t="s">
        <v>22</v>
      </c>
      <c r="Y539" s="89" t="s">
        <v>2374</v>
      </c>
      <c r="Z539" s="89" t="s">
        <v>1863</v>
      </c>
      <c r="AA539" s="89" t="s">
        <v>2910</v>
      </c>
      <c r="AB539" s="89" t="s">
        <v>6051</v>
      </c>
      <c r="AC539" t="s">
        <v>794</v>
      </c>
      <c r="AD539" s="89">
        <v>0</v>
      </c>
      <c r="AE539" s="132">
        <f>Kalkulator!$F$3</f>
        <v>45383</v>
      </c>
      <c r="AF539" s="133">
        <f>Kalkulator!$H$3</f>
        <v>45412</v>
      </c>
    </row>
    <row r="540" spans="1:32" s="89" customFormat="1">
      <c r="A540" s="89" t="s">
        <v>1068</v>
      </c>
      <c r="B540" s="89" t="s">
        <v>4</v>
      </c>
      <c r="C540" s="89" t="s">
        <v>1657</v>
      </c>
      <c r="D540" s="89" t="s">
        <v>265</v>
      </c>
      <c r="E540" s="89" t="s">
        <v>1069</v>
      </c>
      <c r="F540" s="90" t="s">
        <v>1070</v>
      </c>
      <c r="G540" s="91" t="s">
        <v>12</v>
      </c>
      <c r="H540" s="89" t="s">
        <v>22</v>
      </c>
      <c r="I540" s="89" t="s">
        <v>22</v>
      </c>
      <c r="J540" s="89">
        <v>8700</v>
      </c>
      <c r="K540" s="89">
        <v>1</v>
      </c>
      <c r="L540" s="89" t="s">
        <v>1459</v>
      </c>
      <c r="M540" s="89" t="s">
        <v>21</v>
      </c>
      <c r="N540" s="89" t="s">
        <v>1441</v>
      </c>
      <c r="O540" s="89" t="s">
        <v>22</v>
      </c>
      <c r="P540" s="89" t="s">
        <v>22</v>
      </c>
      <c r="Q540" s="89" t="s">
        <v>22</v>
      </c>
      <c r="R540" s="89" t="s">
        <v>21</v>
      </c>
      <c r="S540" s="89">
        <v>47987</v>
      </c>
      <c r="T540" s="89" t="s">
        <v>2284</v>
      </c>
      <c r="U540" s="89" t="s">
        <v>1239</v>
      </c>
      <c r="V540" s="89" t="s">
        <v>736</v>
      </c>
      <c r="W540" s="89" t="s">
        <v>21</v>
      </c>
      <c r="X540" s="89" t="s">
        <v>22</v>
      </c>
      <c r="Y540" s="89" t="s">
        <v>2375</v>
      </c>
      <c r="Z540" s="89" t="s">
        <v>1864</v>
      </c>
      <c r="AA540" s="89" t="s">
        <v>2912</v>
      </c>
      <c r="AB540" s="89" t="s">
        <v>6052</v>
      </c>
      <c r="AC540" t="s">
        <v>794</v>
      </c>
      <c r="AD540" s="89">
        <v>0</v>
      </c>
      <c r="AE540" s="132">
        <f>Kalkulator!$F$3</f>
        <v>45383</v>
      </c>
      <c r="AF540" s="133">
        <f>Kalkulator!$H$3</f>
        <v>45412</v>
      </c>
    </row>
    <row r="541" spans="1:32" s="89" customFormat="1">
      <c r="A541" s="89" t="s">
        <v>1071</v>
      </c>
      <c r="B541" s="89" t="s">
        <v>4</v>
      </c>
      <c r="C541" s="89" t="s">
        <v>1657</v>
      </c>
      <c r="D541" s="89" t="s">
        <v>54</v>
      </c>
      <c r="E541" s="89" t="s">
        <v>1072</v>
      </c>
      <c r="F541" s="90" t="s">
        <v>1073</v>
      </c>
      <c r="G541" s="91" t="s">
        <v>12</v>
      </c>
      <c r="H541" s="89" t="s">
        <v>22</v>
      </c>
      <c r="I541" s="89" t="s">
        <v>777</v>
      </c>
      <c r="J541" s="89">
        <v>8850</v>
      </c>
      <c r="K541" s="89">
        <v>1</v>
      </c>
      <c r="L541" s="89" t="s">
        <v>1280</v>
      </c>
      <c r="M541" s="89" t="s">
        <v>21</v>
      </c>
      <c r="N541" s="89" t="s">
        <v>1072</v>
      </c>
      <c r="O541" s="89" t="s">
        <v>22</v>
      </c>
      <c r="P541" s="89" t="s">
        <v>22</v>
      </c>
      <c r="Q541" s="89" t="s">
        <v>22</v>
      </c>
      <c r="R541" s="89" t="s">
        <v>21</v>
      </c>
      <c r="S541" s="89">
        <v>24325</v>
      </c>
      <c r="T541" s="89" t="s">
        <v>2211</v>
      </c>
      <c r="U541" s="89" t="s">
        <v>1239</v>
      </c>
      <c r="V541" s="89" t="s">
        <v>736</v>
      </c>
      <c r="W541" s="89" t="s">
        <v>21</v>
      </c>
      <c r="X541" s="89" t="s">
        <v>22</v>
      </c>
      <c r="Y541" s="89" t="s">
        <v>2376</v>
      </c>
      <c r="Z541" s="89" t="s">
        <v>1865</v>
      </c>
      <c r="AA541" s="89" t="s">
        <v>2914</v>
      </c>
      <c r="AB541" s="89" t="s">
        <v>6053</v>
      </c>
      <c r="AC541" t="s">
        <v>794</v>
      </c>
      <c r="AD541" s="89">
        <v>0</v>
      </c>
      <c r="AE541" s="132">
        <f>Kalkulator!$F$3</f>
        <v>45383</v>
      </c>
      <c r="AF541" s="133">
        <f>Kalkulator!$H$3</f>
        <v>45412</v>
      </c>
    </row>
    <row r="542" spans="1:32" s="89" customFormat="1">
      <c r="A542" s="89" t="s">
        <v>1074</v>
      </c>
      <c r="B542" s="89" t="s">
        <v>4</v>
      </c>
      <c r="C542" s="89" t="s">
        <v>1657</v>
      </c>
      <c r="D542" s="89" t="s">
        <v>101</v>
      </c>
      <c r="E542" s="89" t="s">
        <v>346</v>
      </c>
      <c r="F542" s="90" t="s">
        <v>1075</v>
      </c>
      <c r="G542" s="91" t="s">
        <v>12</v>
      </c>
      <c r="H542" s="89" t="s">
        <v>22</v>
      </c>
      <c r="I542" s="89" t="s">
        <v>777</v>
      </c>
      <c r="J542" s="89">
        <v>8420</v>
      </c>
      <c r="K542" s="89">
        <v>1</v>
      </c>
      <c r="L542" s="89" t="s">
        <v>1280</v>
      </c>
      <c r="M542" s="89" t="s">
        <v>21</v>
      </c>
      <c r="N542" s="89" t="s">
        <v>346</v>
      </c>
      <c r="O542" s="89" t="s">
        <v>22</v>
      </c>
      <c r="P542" s="89" t="s">
        <v>22</v>
      </c>
      <c r="Q542" s="89" t="s">
        <v>22</v>
      </c>
      <c r="R542" s="89" t="s">
        <v>21</v>
      </c>
      <c r="S542" s="89">
        <v>48304</v>
      </c>
      <c r="T542" s="89" t="s">
        <v>2211</v>
      </c>
      <c r="U542" s="89" t="s">
        <v>1239</v>
      </c>
      <c r="V542" s="89" t="s">
        <v>736</v>
      </c>
      <c r="W542" s="89" t="s">
        <v>21</v>
      </c>
      <c r="X542" s="89" t="s">
        <v>22</v>
      </c>
      <c r="Y542" s="89" t="s">
        <v>2377</v>
      </c>
      <c r="Z542" s="89" t="s">
        <v>1866</v>
      </c>
      <c r="AA542" s="89" t="s">
        <v>2916</v>
      </c>
      <c r="AB542" s="89" t="s">
        <v>6054</v>
      </c>
      <c r="AC542" t="s">
        <v>794</v>
      </c>
      <c r="AD542" s="89">
        <v>0</v>
      </c>
      <c r="AE542" s="132">
        <f>Kalkulator!$F$3</f>
        <v>45383</v>
      </c>
      <c r="AF542" s="133">
        <f>Kalkulator!$H$3</f>
        <v>45412</v>
      </c>
    </row>
    <row r="543" spans="1:32" s="89" customFormat="1">
      <c r="A543" s="89" t="s">
        <v>1076</v>
      </c>
      <c r="B543" s="89" t="s">
        <v>4</v>
      </c>
      <c r="C543" s="89" t="s">
        <v>1657</v>
      </c>
      <c r="D543" s="89" t="s">
        <v>58</v>
      </c>
      <c r="E543" s="89" t="s">
        <v>138</v>
      </c>
      <c r="F543" s="90" t="s">
        <v>1077</v>
      </c>
      <c r="G543" s="91" t="s">
        <v>12</v>
      </c>
      <c r="H543" s="89" t="s">
        <v>22</v>
      </c>
      <c r="I543" s="89" t="s">
        <v>777</v>
      </c>
      <c r="J543" s="89">
        <v>12500</v>
      </c>
      <c r="K543" s="89">
        <v>1</v>
      </c>
      <c r="L543" s="89" t="s">
        <v>1280</v>
      </c>
      <c r="M543" s="89" t="s">
        <v>21</v>
      </c>
      <c r="N543" s="89" t="s">
        <v>1442</v>
      </c>
      <c r="O543" s="89" t="s">
        <v>23</v>
      </c>
      <c r="P543" s="89" t="s">
        <v>23</v>
      </c>
      <c r="Q543" s="89" t="s">
        <v>23</v>
      </c>
      <c r="R543" s="89" t="s">
        <v>62</v>
      </c>
      <c r="S543" s="89">
        <v>217638</v>
      </c>
      <c r="T543" s="89" t="s">
        <v>2211</v>
      </c>
      <c r="U543" s="89" t="s">
        <v>1239</v>
      </c>
      <c r="V543" s="89" t="s">
        <v>736</v>
      </c>
      <c r="W543" s="89" t="s">
        <v>21</v>
      </c>
      <c r="X543" s="89" t="s">
        <v>22</v>
      </c>
      <c r="Y543" s="89" t="s">
        <v>2378</v>
      </c>
      <c r="Z543" s="89" t="s">
        <v>1867</v>
      </c>
      <c r="AA543" s="89" t="s">
        <v>2918</v>
      </c>
      <c r="AB543" s="89" t="s">
        <v>6055</v>
      </c>
      <c r="AC543" t="s">
        <v>794</v>
      </c>
      <c r="AD543" s="89">
        <v>0</v>
      </c>
      <c r="AE543" s="132">
        <f>Kalkulator!$F$3</f>
        <v>45383</v>
      </c>
      <c r="AF543" s="133">
        <f>Kalkulator!$H$3</f>
        <v>45412</v>
      </c>
    </row>
    <row r="544" spans="1:32" s="89" customFormat="1">
      <c r="A544" s="89" t="s">
        <v>1078</v>
      </c>
      <c r="B544" s="89" t="s">
        <v>4</v>
      </c>
      <c r="C544" s="89" t="s">
        <v>1657</v>
      </c>
      <c r="D544" s="89" t="s">
        <v>58</v>
      </c>
      <c r="E544" s="89" t="s">
        <v>138</v>
      </c>
      <c r="F544" s="90" t="s">
        <v>1079</v>
      </c>
      <c r="G544" s="91" t="s">
        <v>12</v>
      </c>
      <c r="H544" s="89" t="s">
        <v>22</v>
      </c>
      <c r="I544" s="89" t="s">
        <v>1466</v>
      </c>
      <c r="J544" s="89">
        <v>11600</v>
      </c>
      <c r="K544" s="89">
        <v>1</v>
      </c>
      <c r="L544" s="89" t="s">
        <v>1280</v>
      </c>
      <c r="M544" s="89" t="s">
        <v>21</v>
      </c>
      <c r="N544" s="89" t="s">
        <v>1299</v>
      </c>
      <c r="O544" s="89" t="s">
        <v>23</v>
      </c>
      <c r="P544" s="89" t="s">
        <v>23</v>
      </c>
      <c r="Q544" s="89" t="s">
        <v>23</v>
      </c>
      <c r="R544" s="89" t="s">
        <v>62</v>
      </c>
      <c r="S544" s="89">
        <v>217638</v>
      </c>
      <c r="T544" s="89" t="s">
        <v>2211</v>
      </c>
      <c r="U544" s="89" t="s">
        <v>1239</v>
      </c>
      <c r="V544" s="89" t="s">
        <v>736</v>
      </c>
      <c r="W544" s="89" t="s">
        <v>21</v>
      </c>
      <c r="X544" s="89" t="s">
        <v>22</v>
      </c>
      <c r="Y544" s="89" t="s">
        <v>2379</v>
      </c>
      <c r="Z544" s="89" t="s">
        <v>1868</v>
      </c>
      <c r="AA544" s="89" t="s">
        <v>2920</v>
      </c>
      <c r="AB544" s="89" t="s">
        <v>6056</v>
      </c>
      <c r="AC544" t="s">
        <v>794</v>
      </c>
      <c r="AD544" s="89">
        <v>0</v>
      </c>
      <c r="AE544" s="132">
        <f>Kalkulator!$F$3</f>
        <v>45383</v>
      </c>
      <c r="AF544" s="133">
        <f>Kalkulator!$H$3</f>
        <v>45412</v>
      </c>
    </row>
    <row r="545" spans="1:32" s="89" customFormat="1">
      <c r="A545" s="89" t="s">
        <v>1080</v>
      </c>
      <c r="B545" s="89" t="s">
        <v>4</v>
      </c>
      <c r="C545" s="89" t="s">
        <v>1657</v>
      </c>
      <c r="D545" s="89" t="s">
        <v>49</v>
      </c>
      <c r="E545" s="89" t="s">
        <v>1081</v>
      </c>
      <c r="F545" s="90" t="s">
        <v>1082</v>
      </c>
      <c r="G545" s="91" t="s">
        <v>12</v>
      </c>
      <c r="H545" s="89" t="s">
        <v>22</v>
      </c>
      <c r="I545" s="89" t="s">
        <v>22</v>
      </c>
      <c r="J545" s="89">
        <v>11400</v>
      </c>
      <c r="K545" s="89">
        <v>1</v>
      </c>
      <c r="L545" s="89" t="s">
        <v>1280</v>
      </c>
      <c r="M545" s="89" t="s">
        <v>21</v>
      </c>
      <c r="N545" s="89" t="s">
        <v>1081</v>
      </c>
      <c r="O545" s="89" t="s">
        <v>22</v>
      </c>
      <c r="P545" s="89" t="s">
        <v>22</v>
      </c>
      <c r="Q545" s="89" t="s">
        <v>22</v>
      </c>
      <c r="R545" s="89" t="s">
        <v>21</v>
      </c>
      <c r="S545" s="89">
        <v>48136</v>
      </c>
      <c r="T545" s="89" t="s">
        <v>2209</v>
      </c>
      <c r="U545" s="89" t="s">
        <v>1239</v>
      </c>
      <c r="V545" s="89" t="s">
        <v>736</v>
      </c>
      <c r="W545" s="89" t="s">
        <v>21</v>
      </c>
      <c r="X545" s="89" t="s">
        <v>22</v>
      </c>
      <c r="Y545" s="89" t="s">
        <v>2380</v>
      </c>
      <c r="Z545" s="89" t="s">
        <v>1869</v>
      </c>
      <c r="AA545" s="89" t="s">
        <v>2922</v>
      </c>
      <c r="AB545" s="89" t="s">
        <v>6057</v>
      </c>
      <c r="AC545" t="s">
        <v>794</v>
      </c>
      <c r="AD545" s="89">
        <v>0</v>
      </c>
      <c r="AE545" s="132">
        <f>Kalkulator!$F$3</f>
        <v>45383</v>
      </c>
      <c r="AF545" s="133">
        <f>Kalkulator!$H$3</f>
        <v>45412</v>
      </c>
    </row>
    <row r="546" spans="1:32" s="89" customFormat="1">
      <c r="A546" s="89" t="s">
        <v>1870</v>
      </c>
      <c r="B546" s="89" t="s">
        <v>4</v>
      </c>
      <c r="C546" s="89" t="s">
        <v>1657</v>
      </c>
      <c r="D546" s="89" t="s">
        <v>77</v>
      </c>
      <c r="E546" s="89" t="s">
        <v>78</v>
      </c>
      <c r="F546" s="90" t="s">
        <v>79</v>
      </c>
      <c r="G546" s="91" t="s">
        <v>12</v>
      </c>
      <c r="H546" s="89" t="s">
        <v>22</v>
      </c>
      <c r="I546" s="89" t="s">
        <v>1871</v>
      </c>
      <c r="J546" s="89">
        <v>11250</v>
      </c>
      <c r="K546" s="89">
        <v>1</v>
      </c>
      <c r="L546" s="89" t="s">
        <v>1280</v>
      </c>
      <c r="M546" s="89" t="s">
        <v>21</v>
      </c>
      <c r="N546" s="89" t="s">
        <v>1297</v>
      </c>
      <c r="O546" s="89" t="s">
        <v>23</v>
      </c>
      <c r="P546" s="89" t="s">
        <v>23</v>
      </c>
      <c r="Q546" s="89" t="s">
        <v>23</v>
      </c>
      <c r="R546" s="89" t="s">
        <v>21</v>
      </c>
      <c r="S546" s="89">
        <v>405606</v>
      </c>
      <c r="T546" s="89" t="s">
        <v>2211</v>
      </c>
      <c r="U546" s="89" t="s">
        <v>1239</v>
      </c>
      <c r="V546" s="89" t="s">
        <v>736</v>
      </c>
      <c r="W546" s="89" t="s">
        <v>21</v>
      </c>
      <c r="X546" s="89" t="s">
        <v>22</v>
      </c>
      <c r="Y546" s="89" t="s">
        <v>2381</v>
      </c>
      <c r="Z546" s="89" t="s">
        <v>1872</v>
      </c>
      <c r="AA546" s="89" t="s">
        <v>2924</v>
      </c>
      <c r="AB546" s="89" t="s">
        <v>6058</v>
      </c>
      <c r="AC546" t="s">
        <v>794</v>
      </c>
      <c r="AD546" s="89">
        <v>0</v>
      </c>
      <c r="AE546" s="132">
        <f>Kalkulator!$F$3</f>
        <v>45383</v>
      </c>
      <c r="AF546" s="133">
        <f>Kalkulator!$H$3</f>
        <v>45412</v>
      </c>
    </row>
    <row r="547" spans="1:32" s="89" customFormat="1">
      <c r="A547" s="89" t="s">
        <v>1087</v>
      </c>
      <c r="B547" s="89" t="s">
        <v>4</v>
      </c>
      <c r="C547" s="89" t="s">
        <v>1657</v>
      </c>
      <c r="D547" s="89" t="s">
        <v>77</v>
      </c>
      <c r="E547" s="89" t="s">
        <v>78</v>
      </c>
      <c r="F547" s="90" t="s">
        <v>1478</v>
      </c>
      <c r="G547" s="91" t="s">
        <v>12</v>
      </c>
      <c r="H547" s="89" t="s">
        <v>22</v>
      </c>
      <c r="I547" s="89" t="s">
        <v>1479</v>
      </c>
      <c r="J547" s="89">
        <v>17600</v>
      </c>
      <c r="K547" s="89">
        <v>1</v>
      </c>
      <c r="L547" s="89" t="s">
        <v>1280</v>
      </c>
      <c r="M547" s="89" t="s">
        <v>21</v>
      </c>
      <c r="N547" s="89" t="s">
        <v>1352</v>
      </c>
      <c r="O547" s="89" t="s">
        <v>23</v>
      </c>
      <c r="P547" s="89" t="s">
        <v>23</v>
      </c>
      <c r="Q547" s="89" t="s">
        <v>23</v>
      </c>
      <c r="R547" s="89" t="s">
        <v>21</v>
      </c>
      <c r="S547" s="89">
        <v>405606</v>
      </c>
      <c r="T547" s="89" t="s">
        <v>2211</v>
      </c>
      <c r="U547" s="89" t="s">
        <v>1239</v>
      </c>
      <c r="V547" s="89" t="s">
        <v>736</v>
      </c>
      <c r="W547" s="89" t="s">
        <v>21</v>
      </c>
      <c r="X547" s="89" t="s">
        <v>22</v>
      </c>
      <c r="Y547" s="89" t="s">
        <v>2382</v>
      </c>
      <c r="Z547" s="89" t="s">
        <v>1873</v>
      </c>
      <c r="AA547" s="89" t="s">
        <v>2926</v>
      </c>
      <c r="AB547" s="89" t="s">
        <v>6059</v>
      </c>
      <c r="AC547" t="s">
        <v>794</v>
      </c>
      <c r="AD547" s="89">
        <v>0</v>
      </c>
      <c r="AE547" s="132">
        <f>Kalkulator!$F$3</f>
        <v>45383</v>
      </c>
      <c r="AF547" s="133">
        <f>Kalkulator!$H$3</f>
        <v>45412</v>
      </c>
    </row>
    <row r="548" spans="1:32" s="89" customFormat="1">
      <c r="A548" s="89" t="s">
        <v>1083</v>
      </c>
      <c r="B548" s="89" t="s">
        <v>4</v>
      </c>
      <c r="C548" s="89" t="s">
        <v>1657</v>
      </c>
      <c r="D548" s="89" t="s">
        <v>77</v>
      </c>
      <c r="E548" s="89" t="s">
        <v>78</v>
      </c>
      <c r="F548" s="90" t="s">
        <v>225</v>
      </c>
      <c r="G548" s="91" t="s">
        <v>12</v>
      </c>
      <c r="H548" s="89" t="s">
        <v>22</v>
      </c>
      <c r="I548" s="89" t="s">
        <v>1084</v>
      </c>
      <c r="J548" s="89">
        <v>16700</v>
      </c>
      <c r="K548" s="89">
        <v>1</v>
      </c>
      <c r="L548" s="89" t="s">
        <v>1280</v>
      </c>
      <c r="M548" s="89" t="s">
        <v>21</v>
      </c>
      <c r="N548" s="89" t="s">
        <v>1322</v>
      </c>
      <c r="O548" s="89" t="s">
        <v>23</v>
      </c>
      <c r="P548" s="89" t="s">
        <v>23</v>
      </c>
      <c r="Q548" s="89" t="s">
        <v>23</v>
      </c>
      <c r="R548" s="89" t="s">
        <v>21</v>
      </c>
      <c r="S548" s="89">
        <v>405606</v>
      </c>
      <c r="T548" s="89" t="s">
        <v>2211</v>
      </c>
      <c r="U548" s="89" t="s">
        <v>1239</v>
      </c>
      <c r="V548" s="89" t="s">
        <v>736</v>
      </c>
      <c r="W548" s="89" t="s">
        <v>21</v>
      </c>
      <c r="X548" s="89" t="s">
        <v>22</v>
      </c>
      <c r="Y548" s="89" t="s">
        <v>2383</v>
      </c>
      <c r="Z548" s="89" t="s">
        <v>1874</v>
      </c>
      <c r="AA548" s="89" t="s">
        <v>2928</v>
      </c>
      <c r="AB548" s="89" t="s">
        <v>6060</v>
      </c>
      <c r="AC548" t="s">
        <v>794</v>
      </c>
      <c r="AD548" s="89">
        <v>0</v>
      </c>
      <c r="AE548" s="132">
        <f>Kalkulator!$F$3</f>
        <v>45383</v>
      </c>
      <c r="AF548" s="133">
        <f>Kalkulator!$H$3</f>
        <v>45412</v>
      </c>
    </row>
    <row r="549" spans="1:32" s="89" customFormat="1">
      <c r="A549" s="89" t="s">
        <v>1875</v>
      </c>
      <c r="B549" s="89" t="s">
        <v>4</v>
      </c>
      <c r="C549" s="89" t="s">
        <v>1657</v>
      </c>
      <c r="D549" s="89" t="s">
        <v>77</v>
      </c>
      <c r="E549" s="89" t="s">
        <v>78</v>
      </c>
      <c r="F549" s="90" t="s">
        <v>219</v>
      </c>
      <c r="G549" s="91" t="s">
        <v>12</v>
      </c>
      <c r="H549" s="89" t="s">
        <v>22</v>
      </c>
      <c r="I549" s="89" t="s">
        <v>220</v>
      </c>
      <c r="J549" s="89">
        <v>12500</v>
      </c>
      <c r="K549" s="89">
        <v>1</v>
      </c>
      <c r="L549" s="89" t="s">
        <v>1280</v>
      </c>
      <c r="M549" s="89" t="s">
        <v>21</v>
      </c>
      <c r="N549" s="89" t="s">
        <v>1321</v>
      </c>
      <c r="O549" s="89" t="s">
        <v>23</v>
      </c>
      <c r="P549" s="89" t="s">
        <v>23</v>
      </c>
      <c r="Q549" s="89" t="s">
        <v>23</v>
      </c>
      <c r="R549" s="89" t="s">
        <v>21</v>
      </c>
      <c r="S549" s="89">
        <v>405606</v>
      </c>
      <c r="T549" s="89" t="s">
        <v>2211</v>
      </c>
      <c r="U549" s="89" t="s">
        <v>1239</v>
      </c>
      <c r="V549" s="89" t="s">
        <v>736</v>
      </c>
      <c r="W549" s="89" t="s">
        <v>21</v>
      </c>
      <c r="X549" s="89" t="s">
        <v>22</v>
      </c>
      <c r="Y549" s="89" t="s">
        <v>2384</v>
      </c>
      <c r="Z549" s="89" t="s">
        <v>1876</v>
      </c>
      <c r="AA549" s="89" t="s">
        <v>2930</v>
      </c>
      <c r="AB549" s="89" t="s">
        <v>6061</v>
      </c>
      <c r="AC549" t="s">
        <v>794</v>
      </c>
      <c r="AD549" s="89">
        <v>0</v>
      </c>
      <c r="AE549" s="132">
        <f>Kalkulator!$F$3</f>
        <v>45383</v>
      </c>
      <c r="AF549" s="133">
        <f>Kalkulator!$H$3</f>
        <v>45412</v>
      </c>
    </row>
    <row r="550" spans="1:32" s="89" customFormat="1">
      <c r="A550" s="89" t="s">
        <v>1085</v>
      </c>
      <c r="B550" s="89" t="s">
        <v>4</v>
      </c>
      <c r="C550" s="89" t="s">
        <v>1657</v>
      </c>
      <c r="D550" s="89" t="s">
        <v>77</v>
      </c>
      <c r="E550" s="89" t="s">
        <v>78</v>
      </c>
      <c r="F550" s="90" t="s">
        <v>1086</v>
      </c>
      <c r="G550" s="91" t="s">
        <v>12</v>
      </c>
      <c r="H550" s="89" t="s">
        <v>22</v>
      </c>
      <c r="I550" s="89" t="s">
        <v>1480</v>
      </c>
      <c r="J550" s="89">
        <v>13600</v>
      </c>
      <c r="K550" s="89">
        <v>1</v>
      </c>
      <c r="L550" s="89" t="s">
        <v>1280</v>
      </c>
      <c r="M550" s="89" t="s">
        <v>21</v>
      </c>
      <c r="N550" s="89" t="s">
        <v>573</v>
      </c>
      <c r="O550" s="89" t="s">
        <v>23</v>
      </c>
      <c r="P550" s="89" t="s">
        <v>23</v>
      </c>
      <c r="Q550" s="89" t="s">
        <v>23</v>
      </c>
      <c r="R550" s="89" t="s">
        <v>21</v>
      </c>
      <c r="S550" s="89">
        <v>405606</v>
      </c>
      <c r="T550" s="89" t="s">
        <v>2211</v>
      </c>
      <c r="U550" s="89" t="s">
        <v>1239</v>
      </c>
      <c r="V550" s="89" t="s">
        <v>736</v>
      </c>
      <c r="W550" s="89" t="s">
        <v>21</v>
      </c>
      <c r="X550" s="89" t="s">
        <v>22</v>
      </c>
      <c r="Y550" s="89" t="s">
        <v>2385</v>
      </c>
      <c r="Z550" s="89" t="s">
        <v>1877</v>
      </c>
      <c r="AA550" s="89" t="s">
        <v>2932</v>
      </c>
      <c r="AB550" s="89" t="s">
        <v>6062</v>
      </c>
      <c r="AC550" t="s">
        <v>794</v>
      </c>
      <c r="AD550" s="89">
        <v>0</v>
      </c>
      <c r="AE550" s="132">
        <f>Kalkulator!$F$3</f>
        <v>45383</v>
      </c>
      <c r="AF550" s="133">
        <f>Kalkulator!$H$3</f>
        <v>45412</v>
      </c>
    </row>
    <row r="551" spans="1:32" s="89" customFormat="1">
      <c r="A551" s="89" t="s">
        <v>1088</v>
      </c>
      <c r="B551" s="89" t="s">
        <v>4</v>
      </c>
      <c r="C551" s="89" t="s">
        <v>1657</v>
      </c>
      <c r="D551" s="89" t="s">
        <v>123</v>
      </c>
      <c r="E551" s="89" t="s">
        <v>1089</v>
      </c>
      <c r="F551" s="90" t="s">
        <v>1090</v>
      </c>
      <c r="G551" s="91" t="s">
        <v>12</v>
      </c>
      <c r="H551" s="89" t="s">
        <v>22</v>
      </c>
      <c r="I551" s="89" t="s">
        <v>22</v>
      </c>
      <c r="J551" s="89">
        <v>7240</v>
      </c>
      <c r="K551" s="89">
        <v>1</v>
      </c>
      <c r="L551" s="89" t="s">
        <v>1280</v>
      </c>
      <c r="M551" s="89" t="s">
        <v>21</v>
      </c>
      <c r="N551" s="89" t="s">
        <v>1404</v>
      </c>
      <c r="O551" s="89" t="s">
        <v>22</v>
      </c>
      <c r="P551" s="89" t="s">
        <v>22</v>
      </c>
      <c r="Q551" s="89" t="s">
        <v>22</v>
      </c>
      <c r="R551" s="89" t="s">
        <v>21</v>
      </c>
      <c r="S551" s="89">
        <v>27013</v>
      </c>
      <c r="T551" s="89" t="s">
        <v>2234</v>
      </c>
      <c r="U551" s="89" t="s">
        <v>689</v>
      </c>
      <c r="V551" s="89" t="s">
        <v>736</v>
      </c>
      <c r="W551" s="89" t="s">
        <v>21</v>
      </c>
      <c r="X551" s="89" t="s">
        <v>22</v>
      </c>
      <c r="Y551" s="89" t="s">
        <v>2386</v>
      </c>
      <c r="Z551" s="89" t="s">
        <v>1878</v>
      </c>
      <c r="AA551" s="89" t="s">
        <v>2934</v>
      </c>
      <c r="AB551" s="89" t="s">
        <v>6063</v>
      </c>
      <c r="AC551" t="s">
        <v>794</v>
      </c>
      <c r="AD551" s="89">
        <v>0</v>
      </c>
      <c r="AE551" s="132">
        <f>Kalkulator!$F$3</f>
        <v>45383</v>
      </c>
      <c r="AF551" s="133">
        <f>Kalkulator!$H$3</f>
        <v>45412</v>
      </c>
    </row>
    <row r="552" spans="1:32" s="89" customFormat="1">
      <c r="A552" s="89" t="s">
        <v>1091</v>
      </c>
      <c r="B552" s="89" t="s">
        <v>4</v>
      </c>
      <c r="C552" s="89" t="s">
        <v>1657</v>
      </c>
      <c r="D552" s="89" t="s">
        <v>64</v>
      </c>
      <c r="E552" s="89" t="s">
        <v>1092</v>
      </c>
      <c r="F552" s="90" t="s">
        <v>1093</v>
      </c>
      <c r="G552" s="91" t="s">
        <v>12</v>
      </c>
      <c r="H552" s="89" t="s">
        <v>22</v>
      </c>
      <c r="I552" s="89" t="s">
        <v>1094</v>
      </c>
      <c r="J552" s="89">
        <v>1560</v>
      </c>
      <c r="K552" s="89">
        <v>1</v>
      </c>
      <c r="L552" s="89" t="s">
        <v>1280</v>
      </c>
      <c r="M552" s="89" t="s">
        <v>21</v>
      </c>
      <c r="N552" s="89" t="s">
        <v>1092</v>
      </c>
      <c r="O552" s="89" t="s">
        <v>22</v>
      </c>
      <c r="P552" s="89" t="s">
        <v>22</v>
      </c>
      <c r="Q552" s="89" t="s">
        <v>22</v>
      </c>
      <c r="R552" s="89" t="s">
        <v>21</v>
      </c>
      <c r="S552" s="89">
        <v>9428</v>
      </c>
      <c r="T552" s="89" t="s">
        <v>2287</v>
      </c>
      <c r="U552" s="89" t="s">
        <v>689</v>
      </c>
      <c r="V552" s="89" t="s">
        <v>736</v>
      </c>
      <c r="W552" s="89" t="s">
        <v>21</v>
      </c>
      <c r="X552" s="89" t="s">
        <v>22</v>
      </c>
      <c r="Y552" s="89" t="s">
        <v>2387</v>
      </c>
      <c r="Z552" s="89" t="s">
        <v>1879</v>
      </c>
      <c r="AA552" s="89" t="s">
        <v>2936</v>
      </c>
      <c r="AB552" s="89" t="s">
        <v>6064</v>
      </c>
      <c r="AC552" t="s">
        <v>794</v>
      </c>
      <c r="AD552" s="89">
        <v>0</v>
      </c>
      <c r="AE552" s="132">
        <f>Kalkulator!$F$3</f>
        <v>45383</v>
      </c>
      <c r="AF552" s="133">
        <f>Kalkulator!$H$3</f>
        <v>45412</v>
      </c>
    </row>
    <row r="553" spans="1:32" s="89" customFormat="1">
      <c r="A553" s="89" t="s">
        <v>1095</v>
      </c>
      <c r="B553" s="89" t="s">
        <v>4</v>
      </c>
      <c r="C553" s="89" t="s">
        <v>1657</v>
      </c>
      <c r="D553" s="89" t="s">
        <v>64</v>
      </c>
      <c r="E553" s="89" t="s">
        <v>1096</v>
      </c>
      <c r="F553" s="90" t="s">
        <v>1097</v>
      </c>
      <c r="G553" s="91" t="s">
        <v>12</v>
      </c>
      <c r="H553" s="89" t="s">
        <v>22</v>
      </c>
      <c r="I553" s="89" t="s">
        <v>987</v>
      </c>
      <c r="J553" s="89">
        <v>7450</v>
      </c>
      <c r="K553" s="89">
        <v>1</v>
      </c>
      <c r="L553" s="89" t="s">
        <v>1280</v>
      </c>
      <c r="M553" s="89" t="s">
        <v>21</v>
      </c>
      <c r="N553" s="89" t="s">
        <v>1443</v>
      </c>
      <c r="O553" s="89" t="s">
        <v>22</v>
      </c>
      <c r="P553" s="89" t="s">
        <v>22</v>
      </c>
      <c r="Q553" s="89" t="s">
        <v>22</v>
      </c>
      <c r="R553" s="89" t="s">
        <v>21</v>
      </c>
      <c r="S553" s="89">
        <v>57041</v>
      </c>
      <c r="T553" s="89" t="s">
        <v>2211</v>
      </c>
      <c r="U553" s="89" t="s">
        <v>1239</v>
      </c>
      <c r="V553" s="89" t="s">
        <v>736</v>
      </c>
      <c r="W553" s="89" t="s">
        <v>21</v>
      </c>
      <c r="X553" s="89" t="s">
        <v>22</v>
      </c>
      <c r="Y553" s="89" t="s">
        <v>2388</v>
      </c>
      <c r="Z553" s="89" t="s">
        <v>1880</v>
      </c>
      <c r="AA553" s="89" t="s">
        <v>2938</v>
      </c>
      <c r="AB553" s="89" t="s">
        <v>6065</v>
      </c>
      <c r="AC553" t="s">
        <v>794</v>
      </c>
      <c r="AD553" s="89">
        <v>0</v>
      </c>
      <c r="AE553" s="132">
        <f>Kalkulator!$F$3</f>
        <v>45383</v>
      </c>
      <c r="AF553" s="133">
        <f>Kalkulator!$H$3</f>
        <v>45412</v>
      </c>
    </row>
    <row r="554" spans="1:32" s="89" customFormat="1">
      <c r="A554" s="89" t="s">
        <v>1881</v>
      </c>
      <c r="B554" s="89" t="s">
        <v>4</v>
      </c>
      <c r="C554" s="89" t="s">
        <v>1657</v>
      </c>
      <c r="D554" s="89" t="s">
        <v>117</v>
      </c>
      <c r="E554" s="89" t="s">
        <v>1882</v>
      </c>
      <c r="F554" s="90" t="s">
        <v>1883</v>
      </c>
      <c r="G554" s="91" t="s">
        <v>12</v>
      </c>
      <c r="H554" s="89" t="s">
        <v>22</v>
      </c>
      <c r="I554" s="89" t="s">
        <v>1884</v>
      </c>
      <c r="J554" s="89">
        <v>7450</v>
      </c>
      <c r="K554" s="89">
        <v>1</v>
      </c>
      <c r="L554" s="89" t="s">
        <v>1459</v>
      </c>
      <c r="M554" s="89" t="s">
        <v>21</v>
      </c>
      <c r="N554" s="89" t="s">
        <v>1281</v>
      </c>
      <c r="O554" s="89" t="s">
        <v>22</v>
      </c>
      <c r="P554" s="89" t="s">
        <v>22</v>
      </c>
      <c r="Q554" s="89" t="s">
        <v>22</v>
      </c>
      <c r="R554" s="89" t="s">
        <v>21</v>
      </c>
      <c r="S554" s="89">
        <v>40040</v>
      </c>
      <c r="T554" s="89" t="s">
        <v>2234</v>
      </c>
      <c r="U554" s="89" t="s">
        <v>1239</v>
      </c>
      <c r="V554" s="89" t="s">
        <v>736</v>
      </c>
      <c r="W554" s="89" t="s">
        <v>21</v>
      </c>
      <c r="X554" s="89" t="s">
        <v>22</v>
      </c>
      <c r="Y554" s="89" t="s">
        <v>2389</v>
      </c>
      <c r="Z554" s="89" t="s">
        <v>1885</v>
      </c>
      <c r="AA554" s="89" t="s">
        <v>2940</v>
      </c>
      <c r="AB554" s="89" t="s">
        <v>6066</v>
      </c>
      <c r="AC554" t="s">
        <v>794</v>
      </c>
      <c r="AD554" s="89">
        <v>0</v>
      </c>
      <c r="AE554" s="132">
        <f>Kalkulator!$F$3</f>
        <v>45383</v>
      </c>
      <c r="AF554" s="133">
        <f>Kalkulator!$H$3</f>
        <v>45412</v>
      </c>
    </row>
    <row r="555" spans="1:32" s="89" customFormat="1">
      <c r="A555" s="89" t="s">
        <v>1098</v>
      </c>
      <c r="B555" s="89" t="s">
        <v>4</v>
      </c>
      <c r="C555" s="89" t="s">
        <v>1657</v>
      </c>
      <c r="D555" s="89" t="s">
        <v>255</v>
      </c>
      <c r="E555" s="89" t="s">
        <v>1099</v>
      </c>
      <c r="F555" s="90" t="s">
        <v>1100</v>
      </c>
      <c r="G555" s="91" t="s">
        <v>12</v>
      </c>
      <c r="H555" s="89" t="s">
        <v>22</v>
      </c>
      <c r="I555" s="89" t="s">
        <v>1481</v>
      </c>
      <c r="J555" s="89">
        <v>7100</v>
      </c>
      <c r="K555" s="89">
        <v>1</v>
      </c>
      <c r="L555" s="89" t="s">
        <v>1280</v>
      </c>
      <c r="M555" s="89" t="s">
        <v>21</v>
      </c>
      <c r="N555" s="89" t="s">
        <v>1099</v>
      </c>
      <c r="O555" s="89" t="s">
        <v>22</v>
      </c>
      <c r="P555" s="89" t="s">
        <v>22</v>
      </c>
      <c r="Q555" s="89" t="s">
        <v>22</v>
      </c>
      <c r="R555" s="89" t="s">
        <v>21</v>
      </c>
      <c r="S555" s="89">
        <v>21954</v>
      </c>
      <c r="T555" s="89" t="s">
        <v>2390</v>
      </c>
      <c r="U555" s="89" t="s">
        <v>1239</v>
      </c>
      <c r="V555" s="89" t="s">
        <v>736</v>
      </c>
      <c r="W555" s="89" t="s">
        <v>21</v>
      </c>
      <c r="X555" s="89" t="s">
        <v>22</v>
      </c>
      <c r="Y555" s="89" t="s">
        <v>2391</v>
      </c>
      <c r="Z555" s="89" t="s">
        <v>1886</v>
      </c>
      <c r="AA555" s="89" t="s">
        <v>2942</v>
      </c>
      <c r="AB555" s="89" t="s">
        <v>6067</v>
      </c>
      <c r="AC555" t="s">
        <v>794</v>
      </c>
      <c r="AD555" s="89">
        <v>0</v>
      </c>
      <c r="AE555" s="132">
        <f>Kalkulator!$F$3</f>
        <v>45383</v>
      </c>
      <c r="AF555" s="133">
        <f>Kalkulator!$H$3</f>
        <v>45412</v>
      </c>
    </row>
    <row r="556" spans="1:32" s="89" customFormat="1">
      <c r="A556" s="89" t="s">
        <v>1101</v>
      </c>
      <c r="B556" s="89" t="s">
        <v>4</v>
      </c>
      <c r="C556" s="89" t="s">
        <v>1657</v>
      </c>
      <c r="D556" s="89" t="s">
        <v>18</v>
      </c>
      <c r="E556" s="89" t="s">
        <v>1102</v>
      </c>
      <c r="F556" s="90" t="s">
        <v>1103</v>
      </c>
      <c r="G556" s="91" t="s">
        <v>12</v>
      </c>
      <c r="H556" s="89" t="s">
        <v>22</v>
      </c>
      <c r="I556" s="89" t="s">
        <v>777</v>
      </c>
      <c r="J556" s="89">
        <v>8860</v>
      </c>
      <c r="K556" s="89">
        <v>1</v>
      </c>
      <c r="L556" s="89" t="s">
        <v>1280</v>
      </c>
      <c r="M556" s="89" t="s">
        <v>21</v>
      </c>
      <c r="N556" s="89" t="s">
        <v>1102</v>
      </c>
      <c r="O556" s="89" t="s">
        <v>22</v>
      </c>
      <c r="P556" s="89" t="s">
        <v>22</v>
      </c>
      <c r="Q556" s="89" t="s">
        <v>22</v>
      </c>
      <c r="R556" s="89" t="s">
        <v>21</v>
      </c>
      <c r="S556" s="89">
        <v>25924</v>
      </c>
      <c r="T556" s="89" t="s">
        <v>2211</v>
      </c>
      <c r="U556" s="89" t="s">
        <v>1239</v>
      </c>
      <c r="V556" s="89" t="s">
        <v>736</v>
      </c>
      <c r="W556" s="89" t="s">
        <v>21</v>
      </c>
      <c r="X556" s="89" t="s">
        <v>22</v>
      </c>
      <c r="Y556" s="89" t="s">
        <v>2392</v>
      </c>
      <c r="Z556" s="89" t="s">
        <v>1887</v>
      </c>
      <c r="AA556" s="89" t="s">
        <v>2944</v>
      </c>
      <c r="AB556" s="89" t="s">
        <v>6068</v>
      </c>
      <c r="AC556" t="s">
        <v>794</v>
      </c>
      <c r="AD556" s="89">
        <v>0</v>
      </c>
      <c r="AE556" s="132">
        <f>Kalkulator!$F$3</f>
        <v>45383</v>
      </c>
      <c r="AF556" s="133">
        <f>Kalkulator!$H$3</f>
        <v>45412</v>
      </c>
    </row>
    <row r="557" spans="1:32" s="89" customFormat="1">
      <c r="A557" s="89" t="s">
        <v>1104</v>
      </c>
      <c r="B557" s="89" t="s">
        <v>4</v>
      </c>
      <c r="C557" s="89" t="s">
        <v>1657</v>
      </c>
      <c r="D557" s="89" t="s">
        <v>117</v>
      </c>
      <c r="E557" s="89" t="s">
        <v>1105</v>
      </c>
      <c r="F557" s="90" t="s">
        <v>1106</v>
      </c>
      <c r="G557" s="91" t="s">
        <v>12</v>
      </c>
      <c r="H557" s="89" t="s">
        <v>22</v>
      </c>
      <c r="I557" s="89" t="s">
        <v>1482</v>
      </c>
      <c r="J557" s="89">
        <v>6700</v>
      </c>
      <c r="K557" s="89">
        <v>1</v>
      </c>
      <c r="L557" s="89" t="s">
        <v>1280</v>
      </c>
      <c r="M557" s="89" t="s">
        <v>21</v>
      </c>
      <c r="N557" s="89" t="s">
        <v>1105</v>
      </c>
      <c r="O557" s="89" t="s">
        <v>22</v>
      </c>
      <c r="P557" s="89" t="s">
        <v>22</v>
      </c>
      <c r="Q557" s="89" t="s">
        <v>22</v>
      </c>
      <c r="R557" s="89" t="s">
        <v>21</v>
      </c>
      <c r="S557" s="89">
        <v>19365</v>
      </c>
      <c r="T557" s="89" t="s">
        <v>2211</v>
      </c>
      <c r="U557" s="89" t="s">
        <v>1239</v>
      </c>
      <c r="V557" s="89" t="s">
        <v>736</v>
      </c>
      <c r="W557" s="89" t="s">
        <v>21</v>
      </c>
      <c r="X557" s="89" t="s">
        <v>22</v>
      </c>
      <c r="Y557" s="89" t="s">
        <v>2393</v>
      </c>
      <c r="Z557" s="89" t="s">
        <v>1888</v>
      </c>
      <c r="AA557" s="89" t="s">
        <v>2946</v>
      </c>
      <c r="AB557" s="89" t="s">
        <v>6069</v>
      </c>
      <c r="AC557" t="s">
        <v>794</v>
      </c>
      <c r="AD557" s="89">
        <v>0</v>
      </c>
      <c r="AE557" s="132">
        <f>Kalkulator!$F$3</f>
        <v>45383</v>
      </c>
      <c r="AF557" s="133">
        <f>Kalkulator!$H$3</f>
        <v>45412</v>
      </c>
    </row>
    <row r="558" spans="1:32" s="89" customFormat="1">
      <c r="A558" s="89" t="s">
        <v>1107</v>
      </c>
      <c r="B558" s="89" t="s">
        <v>4</v>
      </c>
      <c r="C558" s="89" t="s">
        <v>1657</v>
      </c>
      <c r="D558" s="89" t="s">
        <v>18</v>
      </c>
      <c r="E558" s="89" t="s">
        <v>146</v>
      </c>
      <c r="F558" s="90" t="s">
        <v>1108</v>
      </c>
      <c r="G558" s="91" t="s">
        <v>12</v>
      </c>
      <c r="H558" s="89" t="s">
        <v>22</v>
      </c>
      <c r="I558" s="89" t="s">
        <v>22</v>
      </c>
      <c r="J558" s="89">
        <v>10600</v>
      </c>
      <c r="K558" s="89">
        <v>1</v>
      </c>
      <c r="L558" s="89" t="s">
        <v>1280</v>
      </c>
      <c r="M558" s="89" t="s">
        <v>21</v>
      </c>
      <c r="N558" s="89" t="s">
        <v>1367</v>
      </c>
      <c r="O558" s="89" t="s">
        <v>22</v>
      </c>
      <c r="P558" s="89" t="s">
        <v>22</v>
      </c>
      <c r="Q558" s="89" t="s">
        <v>22</v>
      </c>
      <c r="R558" s="89" t="s">
        <v>21</v>
      </c>
      <c r="S558" s="89">
        <v>205312</v>
      </c>
      <c r="T558" s="89" t="s">
        <v>2209</v>
      </c>
      <c r="U558" s="89" t="s">
        <v>1239</v>
      </c>
      <c r="V558" s="89" t="s">
        <v>736</v>
      </c>
      <c r="W558" s="89" t="s">
        <v>21</v>
      </c>
      <c r="X558" s="89" t="s">
        <v>22</v>
      </c>
      <c r="Y558" s="89" t="s">
        <v>2394</v>
      </c>
      <c r="Z558" s="89" t="s">
        <v>1889</v>
      </c>
      <c r="AA558" s="89" t="s">
        <v>2948</v>
      </c>
      <c r="AB558" s="89" t="s">
        <v>6070</v>
      </c>
      <c r="AC558" t="s">
        <v>794</v>
      </c>
      <c r="AD558" s="89">
        <v>0</v>
      </c>
      <c r="AE558" s="132">
        <f>Kalkulator!$F$3</f>
        <v>45383</v>
      </c>
      <c r="AF558" s="133">
        <f>Kalkulator!$H$3</f>
        <v>45412</v>
      </c>
    </row>
    <row r="559" spans="1:32" s="89" customFormat="1">
      <c r="A559" s="89" t="s">
        <v>1109</v>
      </c>
      <c r="B559" s="89" t="s">
        <v>4</v>
      </c>
      <c r="C559" s="89" t="s">
        <v>1657</v>
      </c>
      <c r="D559" s="89" t="s">
        <v>18</v>
      </c>
      <c r="E559" s="89" t="s">
        <v>146</v>
      </c>
      <c r="F559" s="90" t="s">
        <v>147</v>
      </c>
      <c r="G559" s="91" t="s">
        <v>12</v>
      </c>
      <c r="H559" s="89" t="s">
        <v>22</v>
      </c>
      <c r="I559" s="89" t="s">
        <v>22</v>
      </c>
      <c r="J559" s="89">
        <v>12500</v>
      </c>
      <c r="K559" s="89">
        <v>1</v>
      </c>
      <c r="L559" s="89" t="s">
        <v>1459</v>
      </c>
      <c r="M559" s="89" t="s">
        <v>21</v>
      </c>
      <c r="N559" s="89" t="s">
        <v>1302</v>
      </c>
      <c r="O559" s="89" t="s">
        <v>22</v>
      </c>
      <c r="P559" s="89" t="s">
        <v>22</v>
      </c>
      <c r="Q559" s="89" t="s">
        <v>22</v>
      </c>
      <c r="R559" s="89" t="s">
        <v>21</v>
      </c>
      <c r="S559" s="89">
        <v>205312</v>
      </c>
      <c r="T559" s="89" t="s">
        <v>2218</v>
      </c>
      <c r="U559" s="89" t="s">
        <v>1239</v>
      </c>
      <c r="V559" s="89" t="s">
        <v>736</v>
      </c>
      <c r="W559" s="89" t="s">
        <v>21</v>
      </c>
      <c r="X559" s="89" t="s">
        <v>22</v>
      </c>
      <c r="Y559" s="89" t="s">
        <v>2395</v>
      </c>
      <c r="Z559" s="89" t="s">
        <v>1890</v>
      </c>
      <c r="AA559" s="89" t="s">
        <v>2950</v>
      </c>
      <c r="AB559" s="89" t="s">
        <v>6071</v>
      </c>
      <c r="AC559" t="s">
        <v>794</v>
      </c>
      <c r="AD559" s="89">
        <v>0</v>
      </c>
      <c r="AE559" s="132">
        <f>Kalkulator!$F$3</f>
        <v>45383</v>
      </c>
      <c r="AF559" s="133">
        <f>Kalkulator!$H$3</f>
        <v>45412</v>
      </c>
    </row>
    <row r="560" spans="1:32" s="89" customFormat="1">
      <c r="A560" s="89" t="s">
        <v>1110</v>
      </c>
      <c r="B560" s="89" t="s">
        <v>4</v>
      </c>
      <c r="C560" s="89" t="s">
        <v>1657</v>
      </c>
      <c r="D560" s="89" t="s">
        <v>18</v>
      </c>
      <c r="E560" s="89" t="s">
        <v>146</v>
      </c>
      <c r="F560" s="90" t="s">
        <v>1111</v>
      </c>
      <c r="G560" s="91" t="s">
        <v>12</v>
      </c>
      <c r="H560" s="89" t="s">
        <v>22</v>
      </c>
      <c r="I560" s="89" t="s">
        <v>1460</v>
      </c>
      <c r="J560" s="89">
        <v>12550</v>
      </c>
      <c r="K560" s="89">
        <v>1</v>
      </c>
      <c r="L560" s="89" t="s">
        <v>1280</v>
      </c>
      <c r="M560" s="89" t="s">
        <v>21</v>
      </c>
      <c r="N560" s="89" t="s">
        <v>1446</v>
      </c>
      <c r="O560" s="89" t="s">
        <v>22</v>
      </c>
      <c r="P560" s="89" t="s">
        <v>22</v>
      </c>
      <c r="Q560" s="89" t="s">
        <v>22</v>
      </c>
      <c r="R560" s="89" t="s">
        <v>21</v>
      </c>
      <c r="S560" s="89">
        <v>205312</v>
      </c>
      <c r="T560" s="89" t="s">
        <v>2211</v>
      </c>
      <c r="U560" s="89" t="s">
        <v>1239</v>
      </c>
      <c r="V560" s="89" t="s">
        <v>736</v>
      </c>
      <c r="W560" s="89" t="s">
        <v>21</v>
      </c>
      <c r="X560" s="89" t="s">
        <v>22</v>
      </c>
      <c r="Y560" s="89" t="s">
        <v>2396</v>
      </c>
      <c r="Z560" s="89" t="s">
        <v>1891</v>
      </c>
      <c r="AA560" s="89" t="s">
        <v>2952</v>
      </c>
      <c r="AB560" s="89" t="s">
        <v>6072</v>
      </c>
      <c r="AC560" t="s">
        <v>794</v>
      </c>
      <c r="AD560" s="89">
        <v>0</v>
      </c>
      <c r="AE560" s="132">
        <f>Kalkulator!$F$3</f>
        <v>45383</v>
      </c>
      <c r="AF560" s="133">
        <f>Kalkulator!$H$3</f>
        <v>45412</v>
      </c>
    </row>
    <row r="561" spans="1:32" s="89" customFormat="1">
      <c r="A561" s="89" t="s">
        <v>1112</v>
      </c>
      <c r="B561" s="89" t="s">
        <v>4</v>
      </c>
      <c r="C561" s="89" t="s">
        <v>1657</v>
      </c>
      <c r="D561" s="89" t="s">
        <v>18</v>
      </c>
      <c r="E561" s="89" t="s">
        <v>146</v>
      </c>
      <c r="F561" s="90" t="s">
        <v>1113</v>
      </c>
      <c r="G561" s="91" t="s">
        <v>12</v>
      </c>
      <c r="H561" s="89" t="s">
        <v>22</v>
      </c>
      <c r="I561" s="89" t="s">
        <v>987</v>
      </c>
      <c r="J561" s="89">
        <v>10600</v>
      </c>
      <c r="K561" s="89">
        <v>1</v>
      </c>
      <c r="L561" s="89" t="s">
        <v>1280</v>
      </c>
      <c r="M561" s="89" t="s">
        <v>21</v>
      </c>
      <c r="N561" s="89" t="s">
        <v>1445</v>
      </c>
      <c r="O561" s="89" t="s">
        <v>22</v>
      </c>
      <c r="P561" s="89" t="s">
        <v>22</v>
      </c>
      <c r="Q561" s="89" t="s">
        <v>22</v>
      </c>
      <c r="R561" s="89" t="s">
        <v>21</v>
      </c>
      <c r="S561" s="89">
        <v>205312</v>
      </c>
      <c r="T561" s="89" t="s">
        <v>2211</v>
      </c>
      <c r="U561" s="89" t="s">
        <v>1239</v>
      </c>
      <c r="V561" s="89" t="s">
        <v>736</v>
      </c>
      <c r="W561" s="89" t="s">
        <v>21</v>
      </c>
      <c r="X561" s="89" t="s">
        <v>22</v>
      </c>
      <c r="Y561" s="89" t="s">
        <v>2397</v>
      </c>
      <c r="Z561" s="89" t="s">
        <v>1892</v>
      </c>
      <c r="AA561" s="89" t="s">
        <v>2954</v>
      </c>
      <c r="AB561" s="89" t="s">
        <v>6073</v>
      </c>
      <c r="AC561" t="s">
        <v>794</v>
      </c>
      <c r="AD561" s="89">
        <v>0</v>
      </c>
      <c r="AE561" s="132">
        <f>Kalkulator!$F$3</f>
        <v>45383</v>
      </c>
      <c r="AF561" s="133">
        <f>Kalkulator!$H$3</f>
        <v>45412</v>
      </c>
    </row>
    <row r="562" spans="1:32" s="89" customFormat="1">
      <c r="A562" s="89" t="s">
        <v>1114</v>
      </c>
      <c r="B562" s="89" t="s">
        <v>4</v>
      </c>
      <c r="C562" s="89" t="s">
        <v>1657</v>
      </c>
      <c r="D562" s="89" t="s">
        <v>18</v>
      </c>
      <c r="E562" s="89" t="s">
        <v>146</v>
      </c>
      <c r="F562" s="90" t="s">
        <v>1115</v>
      </c>
      <c r="G562" s="91" t="s">
        <v>12</v>
      </c>
      <c r="H562" s="89" t="s">
        <v>22</v>
      </c>
      <c r="I562" s="89" t="s">
        <v>22</v>
      </c>
      <c r="J562" s="89">
        <v>11600</v>
      </c>
      <c r="K562" s="89">
        <v>1</v>
      </c>
      <c r="L562" s="89" t="s">
        <v>1280</v>
      </c>
      <c r="M562" s="89" t="s">
        <v>21</v>
      </c>
      <c r="N562" s="89" t="s">
        <v>1444</v>
      </c>
      <c r="O562" s="89" t="s">
        <v>22</v>
      </c>
      <c r="P562" s="89" t="s">
        <v>22</v>
      </c>
      <c r="Q562" s="89" t="s">
        <v>22</v>
      </c>
      <c r="R562" s="89" t="s">
        <v>21</v>
      </c>
      <c r="S562" s="89">
        <v>205312</v>
      </c>
      <c r="T562" s="89" t="s">
        <v>2209</v>
      </c>
      <c r="U562" s="89" t="s">
        <v>1239</v>
      </c>
      <c r="V562" s="89" t="s">
        <v>736</v>
      </c>
      <c r="W562" s="89" t="s">
        <v>21</v>
      </c>
      <c r="X562" s="89" t="s">
        <v>22</v>
      </c>
      <c r="Y562" s="89" t="s">
        <v>2398</v>
      </c>
      <c r="Z562" s="89" t="s">
        <v>1893</v>
      </c>
      <c r="AA562" s="89" t="s">
        <v>2956</v>
      </c>
      <c r="AB562" s="89" t="s">
        <v>6074</v>
      </c>
      <c r="AC562" t="s">
        <v>794</v>
      </c>
      <c r="AD562" s="89">
        <v>0</v>
      </c>
      <c r="AE562" s="132">
        <f>Kalkulator!$F$3</f>
        <v>45383</v>
      </c>
      <c r="AF562" s="133">
        <f>Kalkulator!$H$3</f>
        <v>45412</v>
      </c>
    </row>
    <row r="563" spans="1:32" s="89" customFormat="1">
      <c r="A563" s="89" t="s">
        <v>1116</v>
      </c>
      <c r="B563" s="89" t="s">
        <v>4</v>
      </c>
      <c r="C563" s="89" t="s">
        <v>1657</v>
      </c>
      <c r="D563" s="89" t="s">
        <v>64</v>
      </c>
      <c r="E563" s="89" t="s">
        <v>357</v>
      </c>
      <c r="F563" s="90" t="s">
        <v>358</v>
      </c>
      <c r="G563" s="91" t="s">
        <v>12</v>
      </c>
      <c r="H563" s="89" t="s">
        <v>22</v>
      </c>
      <c r="I563" s="89" t="s">
        <v>1483</v>
      </c>
      <c r="J563" s="89">
        <v>9960</v>
      </c>
      <c r="K563" s="89">
        <v>1</v>
      </c>
      <c r="L563" s="89" t="s">
        <v>1280</v>
      </c>
      <c r="M563" s="89" t="s">
        <v>21</v>
      </c>
      <c r="N563" s="89" t="s">
        <v>1347</v>
      </c>
      <c r="O563" s="89" t="s">
        <v>22</v>
      </c>
      <c r="P563" s="89" t="s">
        <v>22</v>
      </c>
      <c r="Q563" s="89" t="s">
        <v>22</v>
      </c>
      <c r="R563" s="89" t="s">
        <v>21</v>
      </c>
      <c r="S563" s="89">
        <v>120197</v>
      </c>
      <c r="T563" s="89" t="s">
        <v>2211</v>
      </c>
      <c r="U563" s="89" t="s">
        <v>1239</v>
      </c>
      <c r="V563" s="89" t="s">
        <v>736</v>
      </c>
      <c r="W563" s="89" t="s">
        <v>21</v>
      </c>
      <c r="X563" s="89" t="s">
        <v>22</v>
      </c>
      <c r="Y563" s="89" t="s">
        <v>2399</v>
      </c>
      <c r="Z563" s="89" t="s">
        <v>1894</v>
      </c>
      <c r="AA563" s="89" t="s">
        <v>2958</v>
      </c>
      <c r="AB563" s="89" t="s">
        <v>6075</v>
      </c>
      <c r="AC563" t="s">
        <v>794</v>
      </c>
      <c r="AD563" s="89">
        <v>0</v>
      </c>
      <c r="AE563" s="132">
        <f>Kalkulator!$F$3</f>
        <v>45383</v>
      </c>
      <c r="AF563" s="133">
        <f>Kalkulator!$H$3</f>
        <v>45412</v>
      </c>
    </row>
    <row r="564" spans="1:32" s="89" customFormat="1">
      <c r="A564" s="89" t="s">
        <v>1117</v>
      </c>
      <c r="B564" s="89" t="s">
        <v>4</v>
      </c>
      <c r="C564" s="89" t="s">
        <v>1657</v>
      </c>
      <c r="D564" s="89" t="s">
        <v>64</v>
      </c>
      <c r="E564" s="89" t="s">
        <v>357</v>
      </c>
      <c r="F564" s="90" t="s">
        <v>1118</v>
      </c>
      <c r="G564" s="91" t="s">
        <v>12</v>
      </c>
      <c r="H564" s="89" t="s">
        <v>22</v>
      </c>
      <c r="I564" s="89" t="s">
        <v>777</v>
      </c>
      <c r="J564" s="89">
        <v>8450</v>
      </c>
      <c r="K564" s="89">
        <v>1</v>
      </c>
      <c r="L564" s="89" t="s">
        <v>1280</v>
      </c>
      <c r="M564" s="89" t="s">
        <v>21</v>
      </c>
      <c r="N564" s="89" t="s">
        <v>1448</v>
      </c>
      <c r="O564" s="89" t="s">
        <v>22</v>
      </c>
      <c r="P564" s="89" t="s">
        <v>22</v>
      </c>
      <c r="Q564" s="89" t="s">
        <v>22</v>
      </c>
      <c r="R564" s="89" t="s">
        <v>21</v>
      </c>
      <c r="S564" s="89">
        <v>120197</v>
      </c>
      <c r="T564" s="89" t="s">
        <v>2211</v>
      </c>
      <c r="U564" s="89" t="s">
        <v>1239</v>
      </c>
      <c r="V564" s="89" t="s">
        <v>736</v>
      </c>
      <c r="W564" s="89" t="s">
        <v>21</v>
      </c>
      <c r="X564" s="89" t="s">
        <v>22</v>
      </c>
      <c r="Y564" s="89" t="s">
        <v>2400</v>
      </c>
      <c r="Z564" s="89" t="s">
        <v>1895</v>
      </c>
      <c r="AA564" s="89" t="s">
        <v>2960</v>
      </c>
      <c r="AB564" s="89" t="s">
        <v>6076</v>
      </c>
      <c r="AC564" t="s">
        <v>794</v>
      </c>
      <c r="AD564" s="89">
        <v>0</v>
      </c>
      <c r="AE564" s="132">
        <f>Kalkulator!$F$3</f>
        <v>45383</v>
      </c>
      <c r="AF564" s="133">
        <f>Kalkulator!$H$3</f>
        <v>45412</v>
      </c>
    </row>
    <row r="565" spans="1:32" s="89" customFormat="1">
      <c r="A565" s="89" t="s">
        <v>1119</v>
      </c>
      <c r="B565" s="89" t="s">
        <v>4</v>
      </c>
      <c r="C565" s="89" t="s">
        <v>1657</v>
      </c>
      <c r="D565" s="89" t="s">
        <v>64</v>
      </c>
      <c r="E565" s="89" t="s">
        <v>357</v>
      </c>
      <c r="F565" s="90" t="s">
        <v>1120</v>
      </c>
      <c r="G565" s="91" t="s">
        <v>12</v>
      </c>
      <c r="H565" s="89" t="s">
        <v>22</v>
      </c>
      <c r="I565" s="89" t="s">
        <v>22</v>
      </c>
      <c r="J565" s="89">
        <v>9800</v>
      </c>
      <c r="K565" s="89">
        <v>1</v>
      </c>
      <c r="L565" s="89" t="s">
        <v>1280</v>
      </c>
      <c r="M565" s="89" t="s">
        <v>21</v>
      </c>
      <c r="N565" s="89" t="s">
        <v>1447</v>
      </c>
      <c r="O565" s="89" t="s">
        <v>22</v>
      </c>
      <c r="P565" s="89" t="s">
        <v>22</v>
      </c>
      <c r="Q565" s="89" t="s">
        <v>22</v>
      </c>
      <c r="R565" s="89" t="s">
        <v>21</v>
      </c>
      <c r="S565" s="89">
        <v>120197</v>
      </c>
      <c r="T565" s="89" t="s">
        <v>2209</v>
      </c>
      <c r="U565" s="89" t="s">
        <v>1239</v>
      </c>
      <c r="V565" s="89" t="s">
        <v>736</v>
      </c>
      <c r="W565" s="89" t="s">
        <v>21</v>
      </c>
      <c r="X565" s="89" t="s">
        <v>22</v>
      </c>
      <c r="Y565" s="89" t="s">
        <v>2401</v>
      </c>
      <c r="Z565" s="89" t="s">
        <v>1896</v>
      </c>
      <c r="AA565" s="89" t="s">
        <v>2962</v>
      </c>
      <c r="AB565" s="89" t="s">
        <v>6077</v>
      </c>
      <c r="AC565" t="s">
        <v>794</v>
      </c>
      <c r="AD565" s="89">
        <v>0</v>
      </c>
      <c r="AE565" s="132">
        <f>Kalkulator!$F$3</f>
        <v>45383</v>
      </c>
      <c r="AF565" s="133">
        <f>Kalkulator!$H$3</f>
        <v>45412</v>
      </c>
    </row>
    <row r="566" spans="1:32" s="89" customFormat="1">
      <c r="A566" s="89" t="s">
        <v>1121</v>
      </c>
      <c r="B566" s="89" t="s">
        <v>4</v>
      </c>
      <c r="C566" s="89" t="s">
        <v>1657</v>
      </c>
      <c r="D566" s="89" t="s">
        <v>29</v>
      </c>
      <c r="E566" s="89" t="s">
        <v>30</v>
      </c>
      <c r="F566" s="90" t="s">
        <v>1122</v>
      </c>
      <c r="G566" s="91" t="s">
        <v>12</v>
      </c>
      <c r="H566" s="89" t="s">
        <v>22</v>
      </c>
      <c r="I566" s="89" t="s">
        <v>22</v>
      </c>
      <c r="J566" s="89">
        <v>12560</v>
      </c>
      <c r="K566" s="89">
        <v>1</v>
      </c>
      <c r="L566" s="89" t="s">
        <v>1459</v>
      </c>
      <c r="M566" s="89" t="s">
        <v>21</v>
      </c>
      <c r="N566" s="89" t="s">
        <v>1390</v>
      </c>
      <c r="O566" s="89" t="s">
        <v>23</v>
      </c>
      <c r="P566" s="89" t="s">
        <v>23</v>
      </c>
      <c r="Q566" s="89" t="s">
        <v>23</v>
      </c>
      <c r="R566" s="89" t="s">
        <v>21</v>
      </c>
      <c r="S566" s="89">
        <v>1720398</v>
      </c>
      <c r="T566" s="89" t="s">
        <v>2234</v>
      </c>
      <c r="U566" s="89" t="s">
        <v>689</v>
      </c>
      <c r="V566" s="89" t="s">
        <v>736</v>
      </c>
      <c r="W566" s="89" t="s">
        <v>21</v>
      </c>
      <c r="X566" s="89" t="s">
        <v>22</v>
      </c>
      <c r="Y566" s="89" t="s">
        <v>2402</v>
      </c>
      <c r="Z566" s="89" t="s">
        <v>1897</v>
      </c>
      <c r="AA566" s="89" t="s">
        <v>2964</v>
      </c>
      <c r="AB566" s="89" t="s">
        <v>6078</v>
      </c>
      <c r="AC566" t="s">
        <v>794</v>
      </c>
      <c r="AD566" s="89">
        <v>0</v>
      </c>
      <c r="AE566" s="132">
        <f>Kalkulator!$F$3</f>
        <v>45383</v>
      </c>
      <c r="AF566" s="133">
        <f>Kalkulator!$H$3</f>
        <v>45412</v>
      </c>
    </row>
    <row r="567" spans="1:32" s="89" customFormat="1">
      <c r="A567" s="89" t="s">
        <v>1123</v>
      </c>
      <c r="B567" s="89" t="s">
        <v>4</v>
      </c>
      <c r="C567" s="89" t="s">
        <v>1657</v>
      </c>
      <c r="D567" s="89" t="s">
        <v>29</v>
      </c>
      <c r="E567" s="89" t="s">
        <v>30</v>
      </c>
      <c r="F567" s="90" t="s">
        <v>1124</v>
      </c>
      <c r="G567" s="91" t="s">
        <v>12</v>
      </c>
      <c r="H567" s="89" t="s">
        <v>22</v>
      </c>
      <c r="I567" s="89" t="s">
        <v>22</v>
      </c>
      <c r="J567" s="89">
        <v>55600</v>
      </c>
      <c r="K567" s="89">
        <v>1</v>
      </c>
      <c r="L567" s="89" t="s">
        <v>1459</v>
      </c>
      <c r="M567" s="89" t="s">
        <v>21</v>
      </c>
      <c r="N567" s="89" t="s">
        <v>1291</v>
      </c>
      <c r="O567" s="89" t="s">
        <v>23</v>
      </c>
      <c r="P567" s="89" t="s">
        <v>23</v>
      </c>
      <c r="Q567" s="89" t="s">
        <v>23</v>
      </c>
      <c r="R567" s="89" t="s">
        <v>21</v>
      </c>
      <c r="S567" s="89">
        <v>1720398</v>
      </c>
      <c r="T567" s="89" t="s">
        <v>2403</v>
      </c>
      <c r="U567" s="89" t="s">
        <v>1239</v>
      </c>
      <c r="V567" s="89" t="s">
        <v>736</v>
      </c>
      <c r="W567" s="89" t="s">
        <v>21</v>
      </c>
      <c r="X567" s="89" t="s">
        <v>22</v>
      </c>
      <c r="Y567" s="89" t="s">
        <v>2404</v>
      </c>
      <c r="Z567" s="89" t="s">
        <v>1898</v>
      </c>
      <c r="AA567" s="89" t="s">
        <v>2966</v>
      </c>
      <c r="AB567" s="89" t="s">
        <v>6079</v>
      </c>
      <c r="AC567" t="s">
        <v>794</v>
      </c>
      <c r="AD567" s="89">
        <v>0</v>
      </c>
      <c r="AE567" s="132">
        <f>Kalkulator!$F$3</f>
        <v>45383</v>
      </c>
      <c r="AF567" s="133">
        <f>Kalkulator!$H$3</f>
        <v>45412</v>
      </c>
    </row>
    <row r="568" spans="1:32" s="89" customFormat="1">
      <c r="A568" s="89" t="s">
        <v>1125</v>
      </c>
      <c r="B568" s="89" t="s">
        <v>4</v>
      </c>
      <c r="C568" s="89" t="s">
        <v>1657</v>
      </c>
      <c r="D568" s="89" t="s">
        <v>29</v>
      </c>
      <c r="E568" s="89" t="s">
        <v>30</v>
      </c>
      <c r="F568" s="90" t="s">
        <v>88</v>
      </c>
      <c r="G568" s="91" t="s">
        <v>12</v>
      </c>
      <c r="H568" s="89" t="s">
        <v>22</v>
      </c>
      <c r="I568" s="89" t="s">
        <v>22</v>
      </c>
      <c r="J568" s="89">
        <v>68900</v>
      </c>
      <c r="K568" s="89">
        <v>1</v>
      </c>
      <c r="L568" s="89" t="s">
        <v>1459</v>
      </c>
      <c r="M568" s="89" t="s">
        <v>21</v>
      </c>
      <c r="N568" s="89" t="s">
        <v>1291</v>
      </c>
      <c r="O568" s="89" t="s">
        <v>23</v>
      </c>
      <c r="P568" s="89" t="s">
        <v>23</v>
      </c>
      <c r="Q568" s="89" t="s">
        <v>23</v>
      </c>
      <c r="R568" s="89" t="s">
        <v>21</v>
      </c>
      <c r="S568" s="89">
        <v>1720398</v>
      </c>
      <c r="T568" s="89" t="s">
        <v>2403</v>
      </c>
      <c r="U568" s="89" t="s">
        <v>1239</v>
      </c>
      <c r="V568" s="89" t="s">
        <v>736</v>
      </c>
      <c r="W568" s="89" t="s">
        <v>21</v>
      </c>
      <c r="X568" s="89" t="s">
        <v>22</v>
      </c>
      <c r="Y568" s="89" t="s">
        <v>2405</v>
      </c>
      <c r="Z568" s="89" t="s">
        <v>1899</v>
      </c>
      <c r="AA568" s="89" t="s">
        <v>2968</v>
      </c>
      <c r="AB568" s="89" t="s">
        <v>6080</v>
      </c>
      <c r="AC568" t="s">
        <v>794</v>
      </c>
      <c r="AD568" s="89">
        <v>0</v>
      </c>
      <c r="AE568" s="132">
        <f>Kalkulator!$F$3</f>
        <v>45383</v>
      </c>
      <c r="AF568" s="133">
        <f>Kalkulator!$H$3</f>
        <v>45412</v>
      </c>
    </row>
    <row r="569" spans="1:32" s="89" customFormat="1">
      <c r="A569" s="89" t="s">
        <v>1126</v>
      </c>
      <c r="B569" s="89" t="s">
        <v>4</v>
      </c>
      <c r="C569" s="89" t="s">
        <v>1657</v>
      </c>
      <c r="D569" s="89" t="s">
        <v>29</v>
      </c>
      <c r="E569" s="89" t="s">
        <v>30</v>
      </c>
      <c r="F569" s="90" t="s">
        <v>150</v>
      </c>
      <c r="G569" s="91" t="s">
        <v>12</v>
      </c>
      <c r="H569" s="89" t="s">
        <v>22</v>
      </c>
      <c r="I569" s="89" t="s">
        <v>32</v>
      </c>
      <c r="J569" s="89">
        <v>64800</v>
      </c>
      <c r="K569" s="89">
        <v>1</v>
      </c>
      <c r="L569" s="89" t="s">
        <v>1459</v>
      </c>
      <c r="M569" s="89" t="s">
        <v>21</v>
      </c>
      <c r="N569" s="89" t="s">
        <v>1281</v>
      </c>
      <c r="O569" s="89" t="s">
        <v>23</v>
      </c>
      <c r="P569" s="89" t="s">
        <v>23</v>
      </c>
      <c r="Q569" s="89" t="s">
        <v>23</v>
      </c>
      <c r="R569" s="89" t="s">
        <v>21</v>
      </c>
      <c r="S569" s="89">
        <v>1720398</v>
      </c>
      <c r="T569" s="89" t="s">
        <v>2406</v>
      </c>
      <c r="U569" s="89" t="s">
        <v>1239</v>
      </c>
      <c r="V569" s="89" t="s">
        <v>736</v>
      </c>
      <c r="W569" s="89" t="s">
        <v>21</v>
      </c>
      <c r="X569" s="89" t="s">
        <v>22</v>
      </c>
      <c r="Y569" s="89" t="s">
        <v>2407</v>
      </c>
      <c r="Z569" s="89" t="s">
        <v>1900</v>
      </c>
      <c r="AA569" s="89" t="s">
        <v>2970</v>
      </c>
      <c r="AB569" s="89" t="s">
        <v>6081</v>
      </c>
      <c r="AC569" t="s">
        <v>794</v>
      </c>
      <c r="AD569" s="89">
        <v>0</v>
      </c>
      <c r="AE569" s="132">
        <f>Kalkulator!$F$3</f>
        <v>45383</v>
      </c>
      <c r="AF569" s="133">
        <f>Kalkulator!$H$3</f>
        <v>45412</v>
      </c>
    </row>
    <row r="570" spans="1:32" s="89" customFormat="1">
      <c r="A570" s="89" t="s">
        <v>1127</v>
      </c>
      <c r="B570" s="89" t="s">
        <v>4</v>
      </c>
      <c r="C570" s="89" t="s">
        <v>1657</v>
      </c>
      <c r="D570" s="89" t="s">
        <v>29</v>
      </c>
      <c r="E570" s="89" t="s">
        <v>30</v>
      </c>
      <c r="F570" s="90" t="s">
        <v>150</v>
      </c>
      <c r="G570" s="91" t="s">
        <v>12</v>
      </c>
      <c r="H570" s="89" t="s">
        <v>22</v>
      </c>
      <c r="I570" s="89" t="s">
        <v>32</v>
      </c>
      <c r="J570" s="89">
        <v>69800</v>
      </c>
      <c r="K570" s="89">
        <v>1</v>
      </c>
      <c r="L570" s="89" t="s">
        <v>1459</v>
      </c>
      <c r="M570" s="89" t="s">
        <v>21</v>
      </c>
      <c r="N570" s="89" t="s">
        <v>1281</v>
      </c>
      <c r="O570" s="89" t="s">
        <v>23</v>
      </c>
      <c r="P570" s="89" t="s">
        <v>23</v>
      </c>
      <c r="Q570" s="89" t="s">
        <v>23</v>
      </c>
      <c r="R570" s="89" t="s">
        <v>21</v>
      </c>
      <c r="S570" s="89">
        <v>1720398</v>
      </c>
      <c r="T570" s="89" t="s">
        <v>2408</v>
      </c>
      <c r="U570" s="89" t="s">
        <v>1239</v>
      </c>
      <c r="V570" s="89" t="s">
        <v>736</v>
      </c>
      <c r="W570" s="89" t="s">
        <v>21</v>
      </c>
      <c r="X570" s="89" t="s">
        <v>22</v>
      </c>
      <c r="Y570" s="89" t="s">
        <v>2409</v>
      </c>
      <c r="Z570" s="89" t="s">
        <v>1901</v>
      </c>
      <c r="AA570" s="89" t="s">
        <v>2972</v>
      </c>
      <c r="AB570" s="89" t="s">
        <v>6082</v>
      </c>
      <c r="AC570" t="s">
        <v>794</v>
      </c>
      <c r="AD570" s="89">
        <v>0</v>
      </c>
      <c r="AE570" s="132">
        <f>Kalkulator!$F$3</f>
        <v>45383</v>
      </c>
      <c r="AF570" s="133">
        <f>Kalkulator!$H$3</f>
        <v>45412</v>
      </c>
    </row>
    <row r="571" spans="1:32" s="89" customFormat="1">
      <c r="A571" s="89" t="s">
        <v>1128</v>
      </c>
      <c r="B571" s="89" t="s">
        <v>4</v>
      </c>
      <c r="C571" s="89" t="s">
        <v>1657</v>
      </c>
      <c r="D571" s="89" t="s">
        <v>29</v>
      </c>
      <c r="E571" s="89" t="s">
        <v>30</v>
      </c>
      <c r="F571" s="90" t="s">
        <v>150</v>
      </c>
      <c r="G571" s="91" t="s">
        <v>12</v>
      </c>
      <c r="H571" s="89" t="s">
        <v>22</v>
      </c>
      <c r="I571" s="89" t="s">
        <v>32</v>
      </c>
      <c r="J571" s="89">
        <v>69800</v>
      </c>
      <c r="K571" s="89">
        <v>1</v>
      </c>
      <c r="L571" s="89" t="s">
        <v>1459</v>
      </c>
      <c r="M571" s="89" t="s">
        <v>21</v>
      </c>
      <c r="N571" s="89" t="s">
        <v>1281</v>
      </c>
      <c r="O571" s="89" t="s">
        <v>23</v>
      </c>
      <c r="P571" s="89" t="s">
        <v>23</v>
      </c>
      <c r="Q571" s="89" t="s">
        <v>23</v>
      </c>
      <c r="R571" s="89" t="s">
        <v>21</v>
      </c>
      <c r="S571" s="89">
        <v>1720398</v>
      </c>
      <c r="T571" s="89" t="s">
        <v>2410</v>
      </c>
      <c r="U571" s="89" t="s">
        <v>1239</v>
      </c>
      <c r="V571" s="89" t="s">
        <v>736</v>
      </c>
      <c r="W571" s="89" t="s">
        <v>21</v>
      </c>
      <c r="X571" s="89" t="s">
        <v>22</v>
      </c>
      <c r="Y571" s="89" t="s">
        <v>2411</v>
      </c>
      <c r="Z571" s="89" t="s">
        <v>1902</v>
      </c>
      <c r="AA571" s="89" t="s">
        <v>2974</v>
      </c>
      <c r="AB571" s="89" t="s">
        <v>6083</v>
      </c>
      <c r="AC571" t="s">
        <v>794</v>
      </c>
      <c r="AD571" s="89">
        <v>0</v>
      </c>
      <c r="AE571" s="132">
        <f>Kalkulator!$F$3</f>
        <v>45383</v>
      </c>
      <c r="AF571" s="133">
        <f>Kalkulator!$H$3</f>
        <v>45412</v>
      </c>
    </row>
    <row r="572" spans="1:32" s="89" customFormat="1">
      <c r="A572" s="89" t="s">
        <v>1129</v>
      </c>
      <c r="B572" s="89" t="s">
        <v>4</v>
      </c>
      <c r="C572" s="89" t="s">
        <v>1657</v>
      </c>
      <c r="D572" s="89" t="s">
        <v>29</v>
      </c>
      <c r="E572" s="89" t="s">
        <v>30</v>
      </c>
      <c r="F572" s="90" t="s">
        <v>150</v>
      </c>
      <c r="G572" s="91" t="s">
        <v>12</v>
      </c>
      <c r="H572" s="89" t="s">
        <v>22</v>
      </c>
      <c r="I572" s="89" t="s">
        <v>32</v>
      </c>
      <c r="J572" s="89">
        <v>69800</v>
      </c>
      <c r="K572" s="89">
        <v>1</v>
      </c>
      <c r="L572" s="89" t="s">
        <v>1459</v>
      </c>
      <c r="M572" s="89" t="s">
        <v>21</v>
      </c>
      <c r="N572" s="89" t="s">
        <v>1281</v>
      </c>
      <c r="O572" s="89" t="s">
        <v>23</v>
      </c>
      <c r="P572" s="89" t="s">
        <v>23</v>
      </c>
      <c r="Q572" s="89" t="s">
        <v>23</v>
      </c>
      <c r="R572" s="89" t="s">
        <v>21</v>
      </c>
      <c r="S572" s="89">
        <v>1720398</v>
      </c>
      <c r="T572" s="89" t="s">
        <v>2406</v>
      </c>
      <c r="U572" s="89" t="s">
        <v>1239</v>
      </c>
      <c r="V572" s="89" t="s">
        <v>736</v>
      </c>
      <c r="W572" s="89" t="s">
        <v>21</v>
      </c>
      <c r="X572" s="89" t="s">
        <v>22</v>
      </c>
      <c r="Y572" s="89" t="s">
        <v>2412</v>
      </c>
      <c r="Z572" s="89" t="s">
        <v>1903</v>
      </c>
      <c r="AA572" s="89" t="s">
        <v>2976</v>
      </c>
      <c r="AB572" s="89" t="s">
        <v>6084</v>
      </c>
      <c r="AC572" t="s">
        <v>794</v>
      </c>
      <c r="AD572" s="89">
        <v>0</v>
      </c>
      <c r="AE572" s="132">
        <f>Kalkulator!$F$3</f>
        <v>45383</v>
      </c>
      <c r="AF572" s="133">
        <f>Kalkulator!$H$3</f>
        <v>45412</v>
      </c>
    </row>
    <row r="573" spans="1:32" s="89" customFormat="1">
      <c r="A573" s="89" t="s">
        <v>1130</v>
      </c>
      <c r="B573" s="89" t="s">
        <v>4</v>
      </c>
      <c r="C573" s="89" t="s">
        <v>1657</v>
      </c>
      <c r="D573" s="89" t="s">
        <v>29</v>
      </c>
      <c r="E573" s="89" t="s">
        <v>30</v>
      </c>
      <c r="F573" s="90" t="s">
        <v>150</v>
      </c>
      <c r="G573" s="91" t="s">
        <v>12</v>
      </c>
      <c r="H573" s="89" t="s">
        <v>22</v>
      </c>
      <c r="I573" s="89" t="s">
        <v>32</v>
      </c>
      <c r="J573" s="89">
        <v>69800</v>
      </c>
      <c r="K573" s="89">
        <v>1</v>
      </c>
      <c r="L573" s="89" t="s">
        <v>1459</v>
      </c>
      <c r="M573" s="89" t="s">
        <v>21</v>
      </c>
      <c r="N573" s="89" t="s">
        <v>1281</v>
      </c>
      <c r="O573" s="89" t="s">
        <v>23</v>
      </c>
      <c r="P573" s="89" t="s">
        <v>23</v>
      </c>
      <c r="Q573" s="89" t="s">
        <v>23</v>
      </c>
      <c r="R573" s="89" t="s">
        <v>21</v>
      </c>
      <c r="S573" s="89">
        <v>1720398</v>
      </c>
      <c r="T573" s="89" t="s">
        <v>2413</v>
      </c>
      <c r="U573" s="89" t="s">
        <v>1239</v>
      </c>
      <c r="V573" s="89" t="s">
        <v>736</v>
      </c>
      <c r="W573" s="89" t="s">
        <v>21</v>
      </c>
      <c r="X573" s="89" t="s">
        <v>22</v>
      </c>
      <c r="Y573" s="89" t="s">
        <v>2414</v>
      </c>
      <c r="Z573" s="89" t="s">
        <v>1904</v>
      </c>
      <c r="AA573" s="89" t="s">
        <v>2978</v>
      </c>
      <c r="AB573" s="89" t="s">
        <v>6085</v>
      </c>
      <c r="AC573" t="s">
        <v>794</v>
      </c>
      <c r="AD573" s="89">
        <v>0</v>
      </c>
      <c r="AE573" s="132">
        <f>Kalkulator!$F$3</f>
        <v>45383</v>
      </c>
      <c r="AF573" s="133">
        <f>Kalkulator!$H$3</f>
        <v>45412</v>
      </c>
    </row>
    <row r="574" spans="1:32" s="89" customFormat="1">
      <c r="A574" s="89" t="s">
        <v>1131</v>
      </c>
      <c r="B574" s="89" t="s">
        <v>4</v>
      </c>
      <c r="C574" s="89" t="s">
        <v>1657</v>
      </c>
      <c r="D574" s="89" t="s">
        <v>29</v>
      </c>
      <c r="E574" s="89" t="s">
        <v>30</v>
      </c>
      <c r="F574" s="90" t="s">
        <v>1132</v>
      </c>
      <c r="G574" s="91" t="s">
        <v>12</v>
      </c>
      <c r="H574" s="89" t="s">
        <v>22</v>
      </c>
      <c r="I574" s="89" t="s">
        <v>32</v>
      </c>
      <c r="J574" s="89">
        <v>23600</v>
      </c>
      <c r="K574" s="89">
        <v>1</v>
      </c>
      <c r="L574" s="89" t="s">
        <v>1280</v>
      </c>
      <c r="M574" s="89" t="s">
        <v>21</v>
      </c>
      <c r="N574" s="89" t="s">
        <v>1281</v>
      </c>
      <c r="O574" s="89" t="s">
        <v>23</v>
      </c>
      <c r="P574" s="89" t="s">
        <v>23</v>
      </c>
      <c r="Q574" s="89" t="s">
        <v>23</v>
      </c>
      <c r="R574" s="89" t="s">
        <v>21</v>
      </c>
      <c r="S574" s="89">
        <v>1720398</v>
      </c>
      <c r="T574" s="89" t="s">
        <v>2415</v>
      </c>
      <c r="U574" s="89" t="s">
        <v>1239</v>
      </c>
      <c r="V574" s="89" t="s">
        <v>736</v>
      </c>
      <c r="W574" s="89" t="s">
        <v>21</v>
      </c>
      <c r="X574" s="89" t="s">
        <v>22</v>
      </c>
      <c r="Y574" s="89" t="s">
        <v>2416</v>
      </c>
      <c r="Z574" s="89" t="s">
        <v>1905</v>
      </c>
      <c r="AA574" s="89" t="s">
        <v>2980</v>
      </c>
      <c r="AB574" s="89" t="s">
        <v>6086</v>
      </c>
      <c r="AC574" t="s">
        <v>794</v>
      </c>
      <c r="AD574" s="89">
        <v>0</v>
      </c>
      <c r="AE574" s="132">
        <f>Kalkulator!$F$3</f>
        <v>45383</v>
      </c>
      <c r="AF574" s="133">
        <f>Kalkulator!$H$3</f>
        <v>45412</v>
      </c>
    </row>
    <row r="575" spans="1:32" s="89" customFormat="1">
      <c r="A575" s="89" t="s">
        <v>1133</v>
      </c>
      <c r="B575" s="89" t="s">
        <v>4</v>
      </c>
      <c r="C575" s="89" t="s">
        <v>1657</v>
      </c>
      <c r="D575" s="89" t="s">
        <v>29</v>
      </c>
      <c r="E575" s="89" t="s">
        <v>30</v>
      </c>
      <c r="F575" s="90" t="s">
        <v>1134</v>
      </c>
      <c r="G575" s="91" t="s">
        <v>12</v>
      </c>
      <c r="H575" s="89" t="s">
        <v>22</v>
      </c>
      <c r="I575" s="89" t="s">
        <v>22</v>
      </c>
      <c r="J575" s="89">
        <v>18900</v>
      </c>
      <c r="K575" s="89">
        <v>1</v>
      </c>
      <c r="L575" s="89" t="s">
        <v>1459</v>
      </c>
      <c r="M575" s="89" t="s">
        <v>21</v>
      </c>
      <c r="N575" s="89" t="s">
        <v>1292</v>
      </c>
      <c r="O575" s="89" t="s">
        <v>23</v>
      </c>
      <c r="P575" s="89" t="s">
        <v>23</v>
      </c>
      <c r="Q575" s="89" t="s">
        <v>23</v>
      </c>
      <c r="R575" s="89" t="s">
        <v>21</v>
      </c>
      <c r="S575" s="89">
        <v>1720398</v>
      </c>
      <c r="T575" s="89" t="s">
        <v>2234</v>
      </c>
      <c r="U575" s="89" t="s">
        <v>689</v>
      </c>
      <c r="V575" s="89" t="s">
        <v>736</v>
      </c>
      <c r="W575" s="89" t="s">
        <v>21</v>
      </c>
      <c r="X575" s="89" t="s">
        <v>22</v>
      </c>
      <c r="Y575" s="89" t="s">
        <v>2417</v>
      </c>
      <c r="Z575" s="89" t="s">
        <v>1906</v>
      </c>
      <c r="AA575" s="89" t="s">
        <v>2982</v>
      </c>
      <c r="AB575" s="89" t="s">
        <v>6087</v>
      </c>
      <c r="AC575" t="s">
        <v>794</v>
      </c>
      <c r="AD575" s="89">
        <v>0</v>
      </c>
      <c r="AE575" s="132">
        <f>Kalkulator!$F$3</f>
        <v>45383</v>
      </c>
      <c r="AF575" s="133">
        <f>Kalkulator!$H$3</f>
        <v>45412</v>
      </c>
    </row>
    <row r="576" spans="1:32" s="89" customFormat="1">
      <c r="A576" s="89" t="s">
        <v>1135</v>
      </c>
      <c r="B576" s="89" t="s">
        <v>4</v>
      </c>
      <c r="C576" s="89" t="s">
        <v>1657</v>
      </c>
      <c r="D576" s="89" t="s">
        <v>29</v>
      </c>
      <c r="E576" s="89" t="s">
        <v>30</v>
      </c>
      <c r="F576" s="90" t="s">
        <v>1136</v>
      </c>
      <c r="G576" s="91" t="s">
        <v>12</v>
      </c>
      <c r="H576" s="89" t="s">
        <v>22</v>
      </c>
      <c r="I576" s="89" t="s">
        <v>22</v>
      </c>
      <c r="J576" s="89">
        <v>18600</v>
      </c>
      <c r="K576" s="89">
        <v>1</v>
      </c>
      <c r="L576" s="89" t="s">
        <v>1459</v>
      </c>
      <c r="M576" s="89" t="s">
        <v>21</v>
      </c>
      <c r="N576" s="89" t="s">
        <v>1281</v>
      </c>
      <c r="O576" s="89" t="s">
        <v>23</v>
      </c>
      <c r="P576" s="89" t="s">
        <v>23</v>
      </c>
      <c r="Q576" s="89" t="s">
        <v>23</v>
      </c>
      <c r="R576" s="89" t="s">
        <v>21</v>
      </c>
      <c r="S576" s="89">
        <v>1720398</v>
      </c>
      <c r="T576" s="89" t="s">
        <v>2209</v>
      </c>
      <c r="U576" s="89" t="s">
        <v>689</v>
      </c>
      <c r="V576" s="89" t="s">
        <v>736</v>
      </c>
      <c r="W576" s="89" t="s">
        <v>21</v>
      </c>
      <c r="X576" s="89" t="s">
        <v>22</v>
      </c>
      <c r="Y576" s="89" t="s">
        <v>2418</v>
      </c>
      <c r="Z576" s="89" t="s">
        <v>1907</v>
      </c>
      <c r="AA576" s="89" t="s">
        <v>2984</v>
      </c>
      <c r="AB576" s="89" t="s">
        <v>6088</v>
      </c>
      <c r="AC576" t="s">
        <v>794</v>
      </c>
      <c r="AD576" s="89">
        <v>0</v>
      </c>
      <c r="AE576" s="132">
        <f>Kalkulator!$F$3</f>
        <v>45383</v>
      </c>
      <c r="AF576" s="133">
        <f>Kalkulator!$H$3</f>
        <v>45412</v>
      </c>
    </row>
    <row r="577" spans="1:32" s="89" customFormat="1">
      <c r="A577" s="89" t="s">
        <v>1137</v>
      </c>
      <c r="B577" s="89" t="s">
        <v>4</v>
      </c>
      <c r="C577" s="89" t="s">
        <v>1657</v>
      </c>
      <c r="D577" s="89" t="s">
        <v>29</v>
      </c>
      <c r="E577" s="89" t="s">
        <v>30</v>
      </c>
      <c r="F577" s="90" t="s">
        <v>1138</v>
      </c>
      <c r="G577" s="91" t="s">
        <v>12</v>
      </c>
      <c r="H577" s="89" t="s">
        <v>22</v>
      </c>
      <c r="I577" s="89" t="s">
        <v>22</v>
      </c>
      <c r="J577" s="89">
        <v>42600</v>
      </c>
      <c r="K577" s="89">
        <v>1</v>
      </c>
      <c r="L577" s="89" t="s">
        <v>1459</v>
      </c>
      <c r="M577" s="89" t="s">
        <v>21</v>
      </c>
      <c r="N577" s="89" t="s">
        <v>1359</v>
      </c>
      <c r="O577" s="89" t="s">
        <v>23</v>
      </c>
      <c r="P577" s="89" t="s">
        <v>23</v>
      </c>
      <c r="Q577" s="89" t="s">
        <v>23</v>
      </c>
      <c r="R577" s="89" t="s">
        <v>21</v>
      </c>
      <c r="S577" s="89">
        <v>1720398</v>
      </c>
      <c r="T577" s="89" t="s">
        <v>2419</v>
      </c>
      <c r="U577" s="89" t="s">
        <v>1239</v>
      </c>
      <c r="V577" s="89" t="s">
        <v>736</v>
      </c>
      <c r="W577" s="89" t="s">
        <v>21</v>
      </c>
      <c r="X577" s="89" t="s">
        <v>22</v>
      </c>
      <c r="Y577" s="89" t="s">
        <v>2420</v>
      </c>
      <c r="Z577" s="89" t="s">
        <v>1908</v>
      </c>
      <c r="AA577" s="89" t="s">
        <v>2986</v>
      </c>
      <c r="AB577" s="89" t="s">
        <v>6089</v>
      </c>
      <c r="AC577" t="s">
        <v>794</v>
      </c>
      <c r="AD577" s="89">
        <v>0</v>
      </c>
      <c r="AE577" s="132">
        <f>Kalkulator!$F$3</f>
        <v>45383</v>
      </c>
      <c r="AF577" s="133">
        <f>Kalkulator!$H$3</f>
        <v>45412</v>
      </c>
    </row>
    <row r="578" spans="1:32" s="89" customFormat="1">
      <c r="A578" s="89" t="s">
        <v>1139</v>
      </c>
      <c r="B578" s="89" t="s">
        <v>4</v>
      </c>
      <c r="C578" s="89" t="s">
        <v>1657</v>
      </c>
      <c r="D578" s="89" t="s">
        <v>29</v>
      </c>
      <c r="E578" s="89" t="s">
        <v>30</v>
      </c>
      <c r="F578" s="90" t="s">
        <v>1140</v>
      </c>
      <c r="G578" s="91" t="s">
        <v>12</v>
      </c>
      <c r="H578" s="89" t="s">
        <v>22</v>
      </c>
      <c r="I578" s="89" t="s">
        <v>1141</v>
      </c>
      <c r="J578" s="89">
        <v>21400</v>
      </c>
      <c r="K578" s="89">
        <v>1</v>
      </c>
      <c r="L578" s="89" t="s">
        <v>1280</v>
      </c>
      <c r="M578" s="89" t="s">
        <v>21</v>
      </c>
      <c r="N578" s="89" t="s">
        <v>1282</v>
      </c>
      <c r="O578" s="89" t="s">
        <v>23</v>
      </c>
      <c r="P578" s="89" t="s">
        <v>23</v>
      </c>
      <c r="Q578" s="89" t="s">
        <v>23</v>
      </c>
      <c r="R578" s="89" t="s">
        <v>21</v>
      </c>
      <c r="S578" s="89">
        <v>1720398</v>
      </c>
      <c r="T578" s="89" t="s">
        <v>2211</v>
      </c>
      <c r="U578" s="89" t="s">
        <v>1239</v>
      </c>
      <c r="V578" s="89" t="s">
        <v>736</v>
      </c>
      <c r="W578" s="89" t="s">
        <v>21</v>
      </c>
      <c r="X578" s="89" t="s">
        <v>22</v>
      </c>
      <c r="Y578" s="89" t="s">
        <v>2421</v>
      </c>
      <c r="Z578" s="89" t="s">
        <v>1909</v>
      </c>
      <c r="AA578" s="89" t="s">
        <v>2988</v>
      </c>
      <c r="AB578" s="89" t="s">
        <v>6090</v>
      </c>
      <c r="AC578" t="s">
        <v>794</v>
      </c>
      <c r="AD578" s="89">
        <v>0</v>
      </c>
      <c r="AE578" s="132">
        <f>Kalkulator!$F$3</f>
        <v>45383</v>
      </c>
      <c r="AF578" s="133">
        <f>Kalkulator!$H$3</f>
        <v>45412</v>
      </c>
    </row>
    <row r="579" spans="1:32" s="89" customFormat="1">
      <c r="A579" s="89" t="s">
        <v>1142</v>
      </c>
      <c r="B579" s="89" t="s">
        <v>4</v>
      </c>
      <c r="C579" s="89" t="s">
        <v>1657</v>
      </c>
      <c r="D579" s="89" t="s">
        <v>29</v>
      </c>
      <c r="E579" s="89" t="s">
        <v>30</v>
      </c>
      <c r="F579" s="90" t="s">
        <v>1257</v>
      </c>
      <c r="G579" s="91" t="s">
        <v>12</v>
      </c>
      <c r="H579" s="89" t="s">
        <v>22</v>
      </c>
      <c r="I579" s="89" t="s">
        <v>22</v>
      </c>
      <c r="J579" s="89">
        <v>16500</v>
      </c>
      <c r="K579" s="89">
        <v>1</v>
      </c>
      <c r="L579" s="89" t="s">
        <v>1459</v>
      </c>
      <c r="M579" s="89" t="s">
        <v>21</v>
      </c>
      <c r="N579" s="89" t="s">
        <v>1030</v>
      </c>
      <c r="O579" s="89" t="s">
        <v>23</v>
      </c>
      <c r="P579" s="89" t="s">
        <v>23</v>
      </c>
      <c r="Q579" s="89" t="s">
        <v>23</v>
      </c>
      <c r="R579" s="89" t="s">
        <v>21</v>
      </c>
      <c r="S579" s="89">
        <v>1720398</v>
      </c>
      <c r="T579" s="89" t="s">
        <v>2234</v>
      </c>
      <c r="U579" s="89" t="s">
        <v>689</v>
      </c>
      <c r="V579" s="89" t="s">
        <v>736</v>
      </c>
      <c r="W579" s="89" t="s">
        <v>21</v>
      </c>
      <c r="X579" s="89" t="s">
        <v>22</v>
      </c>
      <c r="Y579" s="89" t="s">
        <v>2422</v>
      </c>
      <c r="Z579" s="89" t="s">
        <v>1910</v>
      </c>
      <c r="AA579" s="89" t="s">
        <v>2990</v>
      </c>
      <c r="AB579" s="89" t="s">
        <v>6091</v>
      </c>
      <c r="AC579" t="s">
        <v>794</v>
      </c>
      <c r="AD579" s="89">
        <v>0</v>
      </c>
      <c r="AE579" s="132">
        <f>Kalkulator!$F$3</f>
        <v>45383</v>
      </c>
      <c r="AF579" s="133">
        <f>Kalkulator!$H$3</f>
        <v>45412</v>
      </c>
    </row>
    <row r="580" spans="1:32" s="89" customFormat="1">
      <c r="A580" s="89" t="s">
        <v>1143</v>
      </c>
      <c r="B580" s="89" t="s">
        <v>4</v>
      </c>
      <c r="C580" s="89" t="s">
        <v>1657</v>
      </c>
      <c r="D580" s="89" t="s">
        <v>29</v>
      </c>
      <c r="E580" s="89" t="s">
        <v>30</v>
      </c>
      <c r="F580" s="90" t="s">
        <v>1144</v>
      </c>
      <c r="G580" s="91" t="s">
        <v>12</v>
      </c>
      <c r="H580" s="89" t="s">
        <v>22</v>
      </c>
      <c r="I580" s="89" t="s">
        <v>1484</v>
      </c>
      <c r="J580" s="89">
        <v>24800</v>
      </c>
      <c r="K580" s="89">
        <v>1</v>
      </c>
      <c r="L580" s="89" t="s">
        <v>1280</v>
      </c>
      <c r="M580" s="89" t="s">
        <v>21</v>
      </c>
      <c r="N580" s="89" t="s">
        <v>1449</v>
      </c>
      <c r="O580" s="89" t="s">
        <v>23</v>
      </c>
      <c r="P580" s="89" t="s">
        <v>23</v>
      </c>
      <c r="Q580" s="89" t="s">
        <v>23</v>
      </c>
      <c r="R580" s="89" t="s">
        <v>21</v>
      </c>
      <c r="S580" s="89">
        <v>1720398</v>
      </c>
      <c r="T580" s="89" t="s">
        <v>2211</v>
      </c>
      <c r="U580" s="89" t="s">
        <v>1239</v>
      </c>
      <c r="V580" s="89" t="s">
        <v>736</v>
      </c>
      <c r="W580" s="89" t="s">
        <v>21</v>
      </c>
      <c r="X580" s="89" t="s">
        <v>22</v>
      </c>
      <c r="Y580" s="89" t="s">
        <v>2423</v>
      </c>
      <c r="Z580" s="89" t="s">
        <v>1911</v>
      </c>
      <c r="AA580" s="89" t="s">
        <v>2992</v>
      </c>
      <c r="AB580" s="89" t="s">
        <v>6092</v>
      </c>
      <c r="AC580" t="s">
        <v>794</v>
      </c>
      <c r="AD580" s="89">
        <v>0</v>
      </c>
      <c r="AE580" s="132">
        <f>Kalkulator!$F$3</f>
        <v>45383</v>
      </c>
      <c r="AF580" s="133">
        <f>Kalkulator!$H$3</f>
        <v>45412</v>
      </c>
    </row>
    <row r="581" spans="1:32" s="89" customFormat="1">
      <c r="A581" s="89" t="s">
        <v>1145</v>
      </c>
      <c r="B581" s="89" t="s">
        <v>4</v>
      </c>
      <c r="C581" s="89" t="s">
        <v>1657</v>
      </c>
      <c r="D581" s="89" t="s">
        <v>29</v>
      </c>
      <c r="E581" s="89" t="s">
        <v>30</v>
      </c>
      <c r="F581" s="90" t="s">
        <v>1146</v>
      </c>
      <c r="G581" s="91" t="s">
        <v>12</v>
      </c>
      <c r="H581" s="89" t="s">
        <v>22</v>
      </c>
      <c r="I581" s="89" t="s">
        <v>22</v>
      </c>
      <c r="J581" s="89">
        <v>14600</v>
      </c>
      <c r="K581" s="89">
        <v>1</v>
      </c>
      <c r="L581" s="89" t="s">
        <v>1459</v>
      </c>
      <c r="M581" s="89" t="s">
        <v>21</v>
      </c>
      <c r="N581" s="89" t="s">
        <v>1309</v>
      </c>
      <c r="O581" s="89" t="s">
        <v>23</v>
      </c>
      <c r="P581" s="89" t="s">
        <v>23</v>
      </c>
      <c r="Q581" s="89" t="s">
        <v>23</v>
      </c>
      <c r="R581" s="89" t="s">
        <v>21</v>
      </c>
      <c r="S581" s="89">
        <v>1720398</v>
      </c>
      <c r="T581" s="89" t="s">
        <v>2234</v>
      </c>
      <c r="U581" s="89" t="s">
        <v>689</v>
      </c>
      <c r="V581" s="89" t="s">
        <v>736</v>
      </c>
      <c r="W581" s="89" t="s">
        <v>21</v>
      </c>
      <c r="X581" s="89" t="s">
        <v>22</v>
      </c>
      <c r="Y581" s="89" t="s">
        <v>2424</v>
      </c>
      <c r="Z581" s="89" t="s">
        <v>1912</v>
      </c>
      <c r="AA581" s="89" t="s">
        <v>2994</v>
      </c>
      <c r="AB581" s="89" t="s">
        <v>6093</v>
      </c>
      <c r="AC581" t="s">
        <v>794</v>
      </c>
      <c r="AD581" s="89">
        <v>0</v>
      </c>
      <c r="AE581" s="132">
        <f>Kalkulator!$F$3</f>
        <v>45383</v>
      </c>
      <c r="AF581" s="133">
        <f>Kalkulator!$H$3</f>
        <v>45412</v>
      </c>
    </row>
    <row r="582" spans="1:32" s="89" customFormat="1">
      <c r="A582" s="89" t="s">
        <v>1147</v>
      </c>
      <c r="B582" s="89" t="s">
        <v>4</v>
      </c>
      <c r="C582" s="89" t="s">
        <v>1657</v>
      </c>
      <c r="D582" s="89" t="s">
        <v>29</v>
      </c>
      <c r="E582" s="89" t="s">
        <v>30</v>
      </c>
      <c r="F582" s="90" t="s">
        <v>1148</v>
      </c>
      <c r="G582" s="91" t="s">
        <v>12</v>
      </c>
      <c r="H582" s="89" t="s">
        <v>22</v>
      </c>
      <c r="I582" s="89" t="s">
        <v>22</v>
      </c>
      <c r="J582" s="89">
        <v>14600</v>
      </c>
      <c r="K582" s="89">
        <v>1</v>
      </c>
      <c r="L582" s="89" t="s">
        <v>1459</v>
      </c>
      <c r="M582" s="89" t="s">
        <v>21</v>
      </c>
      <c r="N582" s="89" t="s">
        <v>1359</v>
      </c>
      <c r="O582" s="89" t="s">
        <v>23</v>
      </c>
      <c r="P582" s="89" t="s">
        <v>23</v>
      </c>
      <c r="Q582" s="89" t="s">
        <v>23</v>
      </c>
      <c r="R582" s="89" t="s">
        <v>21</v>
      </c>
      <c r="S582" s="89">
        <v>1720398</v>
      </c>
      <c r="T582" s="89" t="s">
        <v>2234</v>
      </c>
      <c r="U582" s="89" t="s">
        <v>689</v>
      </c>
      <c r="V582" s="89" t="s">
        <v>736</v>
      </c>
      <c r="W582" s="89" t="s">
        <v>21</v>
      </c>
      <c r="X582" s="89" t="s">
        <v>22</v>
      </c>
      <c r="Y582" s="89" t="s">
        <v>2425</v>
      </c>
      <c r="Z582" s="89" t="s">
        <v>1913</v>
      </c>
      <c r="AA582" s="89" t="s">
        <v>2996</v>
      </c>
      <c r="AB582" s="89" t="s">
        <v>6094</v>
      </c>
      <c r="AC582" t="s">
        <v>794</v>
      </c>
      <c r="AD582" s="89">
        <v>0</v>
      </c>
      <c r="AE582" s="132">
        <f>Kalkulator!$F$3</f>
        <v>45383</v>
      </c>
      <c r="AF582" s="133">
        <f>Kalkulator!$H$3</f>
        <v>45412</v>
      </c>
    </row>
    <row r="583" spans="1:32" s="89" customFormat="1">
      <c r="A583" s="89" t="s">
        <v>1149</v>
      </c>
      <c r="B583" s="89" t="s">
        <v>4</v>
      </c>
      <c r="C583" s="89" t="s">
        <v>1657</v>
      </c>
      <c r="D583" s="89" t="s">
        <v>29</v>
      </c>
      <c r="E583" s="89" t="s">
        <v>30</v>
      </c>
      <c r="F583" s="90" t="s">
        <v>441</v>
      </c>
      <c r="G583" s="91" t="s">
        <v>12</v>
      </c>
      <c r="H583" s="89" t="s">
        <v>22</v>
      </c>
      <c r="I583" s="89" t="s">
        <v>442</v>
      </c>
      <c r="J583" s="89">
        <v>23500</v>
      </c>
      <c r="K583" s="89">
        <v>1</v>
      </c>
      <c r="L583" s="89" t="s">
        <v>1280</v>
      </c>
      <c r="M583" s="89" t="s">
        <v>21</v>
      </c>
      <c r="N583" s="89" t="s">
        <v>1356</v>
      </c>
      <c r="O583" s="89" t="s">
        <v>23</v>
      </c>
      <c r="P583" s="89" t="s">
        <v>23</v>
      </c>
      <c r="Q583" s="89" t="s">
        <v>23</v>
      </c>
      <c r="R583" s="89" t="s">
        <v>21</v>
      </c>
      <c r="S583" s="89">
        <v>1720398</v>
      </c>
      <c r="T583" s="89" t="s">
        <v>2211</v>
      </c>
      <c r="U583" s="89" t="s">
        <v>1239</v>
      </c>
      <c r="V583" s="89" t="s">
        <v>736</v>
      </c>
      <c r="W583" s="89" t="s">
        <v>21</v>
      </c>
      <c r="X583" s="89" t="s">
        <v>22</v>
      </c>
      <c r="Y583" s="89" t="s">
        <v>2426</v>
      </c>
      <c r="Z583" s="89" t="s">
        <v>1914</v>
      </c>
      <c r="AA583" s="89" t="s">
        <v>2998</v>
      </c>
      <c r="AB583" s="89" t="s">
        <v>6095</v>
      </c>
      <c r="AC583" t="s">
        <v>794</v>
      </c>
      <c r="AD583" s="89">
        <v>0</v>
      </c>
      <c r="AE583" s="132">
        <f>Kalkulator!$F$3</f>
        <v>45383</v>
      </c>
      <c r="AF583" s="133">
        <f>Kalkulator!$H$3</f>
        <v>45412</v>
      </c>
    </row>
    <row r="584" spans="1:32" s="89" customFormat="1">
      <c r="A584" s="89" t="s">
        <v>1150</v>
      </c>
      <c r="B584" s="89" t="s">
        <v>4</v>
      </c>
      <c r="C584" s="89" t="s">
        <v>1657</v>
      </c>
      <c r="D584" s="89" t="s">
        <v>29</v>
      </c>
      <c r="E584" s="89" t="s">
        <v>30</v>
      </c>
      <c r="F584" s="90" t="s">
        <v>1151</v>
      </c>
      <c r="G584" s="91" t="s">
        <v>12</v>
      </c>
      <c r="H584" s="89" t="s">
        <v>22</v>
      </c>
      <c r="I584" s="89" t="s">
        <v>22</v>
      </c>
      <c r="J584" s="89">
        <v>23500</v>
      </c>
      <c r="K584" s="89">
        <v>1</v>
      </c>
      <c r="L584" s="89" t="s">
        <v>1459</v>
      </c>
      <c r="M584" s="89" t="s">
        <v>21</v>
      </c>
      <c r="N584" s="89" t="s">
        <v>1356</v>
      </c>
      <c r="O584" s="89" t="s">
        <v>23</v>
      </c>
      <c r="P584" s="89" t="s">
        <v>23</v>
      </c>
      <c r="Q584" s="89" t="s">
        <v>23</v>
      </c>
      <c r="R584" s="89" t="s">
        <v>21</v>
      </c>
      <c r="S584" s="89">
        <v>1720398</v>
      </c>
      <c r="T584" s="89" t="s">
        <v>2234</v>
      </c>
      <c r="U584" s="89" t="s">
        <v>689</v>
      </c>
      <c r="V584" s="89" t="s">
        <v>736</v>
      </c>
      <c r="W584" s="89" t="s">
        <v>21</v>
      </c>
      <c r="X584" s="89" t="s">
        <v>22</v>
      </c>
      <c r="Y584" s="89" t="s">
        <v>2427</v>
      </c>
      <c r="Z584" s="89" t="s">
        <v>1915</v>
      </c>
      <c r="AA584" s="89" t="s">
        <v>3000</v>
      </c>
      <c r="AB584" s="89" t="s">
        <v>6096</v>
      </c>
      <c r="AC584" t="s">
        <v>794</v>
      </c>
      <c r="AD584" s="89">
        <v>0</v>
      </c>
      <c r="AE584" s="132">
        <f>Kalkulator!$F$3</f>
        <v>45383</v>
      </c>
      <c r="AF584" s="133">
        <f>Kalkulator!$H$3</f>
        <v>45412</v>
      </c>
    </row>
    <row r="585" spans="1:32" s="89" customFormat="1">
      <c r="A585" s="89" t="s">
        <v>1916</v>
      </c>
      <c r="B585" s="89" t="s">
        <v>4</v>
      </c>
      <c r="C585" s="89" t="s">
        <v>1657</v>
      </c>
      <c r="D585" s="89" t="s">
        <v>29</v>
      </c>
      <c r="E585" s="89" t="s">
        <v>30</v>
      </c>
      <c r="F585" s="90" t="s">
        <v>1917</v>
      </c>
      <c r="G585" s="91" t="s">
        <v>12</v>
      </c>
      <c r="H585" s="89" t="s">
        <v>22</v>
      </c>
      <c r="I585" s="89" t="s">
        <v>22</v>
      </c>
      <c r="J585" s="89">
        <v>14300</v>
      </c>
      <c r="K585" s="89">
        <v>1</v>
      </c>
      <c r="L585" s="89" t="s">
        <v>1459</v>
      </c>
      <c r="M585" s="89" t="s">
        <v>21</v>
      </c>
      <c r="N585" s="89" t="s">
        <v>1356</v>
      </c>
      <c r="O585" s="89" t="s">
        <v>23</v>
      </c>
      <c r="P585" s="89" t="s">
        <v>23</v>
      </c>
      <c r="Q585" s="89" t="s">
        <v>23</v>
      </c>
      <c r="R585" s="89" t="s">
        <v>21</v>
      </c>
      <c r="S585" s="89">
        <v>1720398</v>
      </c>
      <c r="T585" s="89" t="s">
        <v>2234</v>
      </c>
      <c r="U585" s="89" t="s">
        <v>1239</v>
      </c>
      <c r="V585" s="89" t="s">
        <v>736</v>
      </c>
      <c r="W585" s="89" t="s">
        <v>21</v>
      </c>
      <c r="X585" s="89" t="s">
        <v>22</v>
      </c>
      <c r="Y585" s="89" t="s">
        <v>2428</v>
      </c>
      <c r="Z585" s="89" t="s">
        <v>1918</v>
      </c>
      <c r="AA585" s="89" t="s">
        <v>3002</v>
      </c>
      <c r="AB585" s="89" t="s">
        <v>6097</v>
      </c>
      <c r="AC585" t="s">
        <v>794</v>
      </c>
      <c r="AD585" s="89">
        <v>0</v>
      </c>
      <c r="AE585" s="132">
        <f>Kalkulator!$F$3</f>
        <v>45383</v>
      </c>
      <c r="AF585" s="133">
        <f>Kalkulator!$H$3</f>
        <v>45412</v>
      </c>
    </row>
    <row r="586" spans="1:32" s="89" customFormat="1">
      <c r="A586" s="89" t="s">
        <v>1152</v>
      </c>
      <c r="B586" s="89" t="s">
        <v>4</v>
      </c>
      <c r="C586" s="89" t="s">
        <v>1657</v>
      </c>
      <c r="D586" s="89" t="s">
        <v>29</v>
      </c>
      <c r="E586" s="89" t="s">
        <v>30</v>
      </c>
      <c r="F586" s="90" t="s">
        <v>457</v>
      </c>
      <c r="G586" s="91" t="s">
        <v>12</v>
      </c>
      <c r="H586" s="89" t="s">
        <v>22</v>
      </c>
      <c r="I586" s="89" t="s">
        <v>1485</v>
      </c>
      <c r="J586" s="89">
        <v>26400</v>
      </c>
      <c r="K586" s="89">
        <v>1</v>
      </c>
      <c r="L586" s="89" t="s">
        <v>1280</v>
      </c>
      <c r="M586" s="89" t="s">
        <v>21</v>
      </c>
      <c r="N586" s="89" t="s">
        <v>1359</v>
      </c>
      <c r="O586" s="89" t="s">
        <v>23</v>
      </c>
      <c r="P586" s="89" t="s">
        <v>23</v>
      </c>
      <c r="Q586" s="89" t="s">
        <v>23</v>
      </c>
      <c r="R586" s="89" t="s">
        <v>21</v>
      </c>
      <c r="S586" s="89">
        <v>1720398</v>
      </c>
      <c r="T586" s="89" t="s">
        <v>2211</v>
      </c>
      <c r="U586" s="89" t="s">
        <v>1239</v>
      </c>
      <c r="V586" s="89" t="s">
        <v>736</v>
      </c>
      <c r="W586" s="89" t="s">
        <v>21</v>
      </c>
      <c r="X586" s="89" t="s">
        <v>22</v>
      </c>
      <c r="Y586" s="89" t="s">
        <v>2429</v>
      </c>
      <c r="Z586" s="89" t="s">
        <v>1919</v>
      </c>
      <c r="AA586" s="89" t="s">
        <v>3004</v>
      </c>
      <c r="AB586" s="89" t="s">
        <v>6098</v>
      </c>
      <c r="AC586" t="s">
        <v>794</v>
      </c>
      <c r="AD586" s="89">
        <v>0</v>
      </c>
      <c r="AE586" s="132">
        <f>Kalkulator!$F$3</f>
        <v>45383</v>
      </c>
      <c r="AF586" s="133">
        <f>Kalkulator!$H$3</f>
        <v>45412</v>
      </c>
    </row>
    <row r="587" spans="1:32" s="89" customFormat="1">
      <c r="A587" s="89" t="s">
        <v>1920</v>
      </c>
      <c r="B587" s="89" t="s">
        <v>4</v>
      </c>
      <c r="C587" s="89" t="s">
        <v>1657</v>
      </c>
      <c r="D587" s="89" t="s">
        <v>29</v>
      </c>
      <c r="E587" s="89" t="s">
        <v>30</v>
      </c>
      <c r="F587" s="90" t="s">
        <v>1921</v>
      </c>
      <c r="G587" s="91" t="s">
        <v>12</v>
      </c>
      <c r="H587" s="89" t="s">
        <v>22</v>
      </c>
      <c r="I587" s="89" t="s">
        <v>22</v>
      </c>
      <c r="J587" s="89">
        <v>14800</v>
      </c>
      <c r="K587" s="89">
        <v>1</v>
      </c>
      <c r="L587" s="89" t="s">
        <v>1459</v>
      </c>
      <c r="M587" s="89" t="s">
        <v>21</v>
      </c>
      <c r="N587" s="89" t="s">
        <v>1309</v>
      </c>
      <c r="O587" s="89" t="s">
        <v>23</v>
      </c>
      <c r="P587" s="89" t="s">
        <v>23</v>
      </c>
      <c r="Q587" s="89" t="s">
        <v>23</v>
      </c>
      <c r="R587" s="89" t="s">
        <v>21</v>
      </c>
      <c r="S587" s="89">
        <v>1720398</v>
      </c>
      <c r="T587" s="89" t="s">
        <v>2234</v>
      </c>
      <c r="U587" s="89" t="s">
        <v>1239</v>
      </c>
      <c r="V587" s="89" t="s">
        <v>736</v>
      </c>
      <c r="W587" s="89" t="s">
        <v>21</v>
      </c>
      <c r="X587" s="89" t="s">
        <v>22</v>
      </c>
      <c r="Y587" s="89" t="s">
        <v>2430</v>
      </c>
      <c r="Z587" s="89" t="s">
        <v>1922</v>
      </c>
      <c r="AA587" s="89" t="s">
        <v>3006</v>
      </c>
      <c r="AB587" s="89" t="s">
        <v>6099</v>
      </c>
      <c r="AC587" t="s">
        <v>794</v>
      </c>
      <c r="AD587" s="89">
        <v>0</v>
      </c>
      <c r="AE587" s="132">
        <f>Kalkulator!$F$3</f>
        <v>45383</v>
      </c>
      <c r="AF587" s="133">
        <f>Kalkulator!$H$3</f>
        <v>45412</v>
      </c>
    </row>
    <row r="588" spans="1:32" s="89" customFormat="1">
      <c r="A588" s="89" t="s">
        <v>1153</v>
      </c>
      <c r="B588" s="89" t="s">
        <v>4</v>
      </c>
      <c r="C588" s="89" t="s">
        <v>1657</v>
      </c>
      <c r="D588" s="89" t="s">
        <v>29</v>
      </c>
      <c r="E588" s="89" t="s">
        <v>30</v>
      </c>
      <c r="F588" s="90" t="s">
        <v>1154</v>
      </c>
      <c r="G588" s="91" t="s">
        <v>12</v>
      </c>
      <c r="H588" s="89" t="s">
        <v>22</v>
      </c>
      <c r="I588" s="89" t="s">
        <v>22</v>
      </c>
      <c r="J588" s="89">
        <v>28400</v>
      </c>
      <c r="K588" s="89">
        <v>1</v>
      </c>
      <c r="L588" s="89" t="s">
        <v>1459</v>
      </c>
      <c r="M588" s="89" t="s">
        <v>21</v>
      </c>
      <c r="N588" s="89" t="s">
        <v>1309</v>
      </c>
      <c r="O588" s="89" t="s">
        <v>23</v>
      </c>
      <c r="P588" s="89" t="s">
        <v>23</v>
      </c>
      <c r="Q588" s="89" t="s">
        <v>23</v>
      </c>
      <c r="R588" s="89" t="s">
        <v>21</v>
      </c>
      <c r="S588" s="89">
        <v>1720398</v>
      </c>
      <c r="T588" s="89" t="s">
        <v>2234</v>
      </c>
      <c r="U588" s="89" t="s">
        <v>689</v>
      </c>
      <c r="V588" s="89" t="s">
        <v>736</v>
      </c>
      <c r="W588" s="89" t="s">
        <v>21</v>
      </c>
      <c r="X588" s="89" t="s">
        <v>22</v>
      </c>
      <c r="Y588" s="89" t="s">
        <v>2431</v>
      </c>
      <c r="Z588" s="89" t="s">
        <v>1923</v>
      </c>
      <c r="AA588" s="89" t="s">
        <v>3008</v>
      </c>
      <c r="AB588" s="89" t="s">
        <v>6100</v>
      </c>
      <c r="AC588" t="s">
        <v>794</v>
      </c>
      <c r="AD588" s="89">
        <v>0</v>
      </c>
      <c r="AE588" s="132">
        <f>Kalkulator!$F$3</f>
        <v>45383</v>
      </c>
      <c r="AF588" s="133">
        <f>Kalkulator!$H$3</f>
        <v>45412</v>
      </c>
    </row>
    <row r="589" spans="1:32" s="89" customFormat="1">
      <c r="A589" s="89" t="s">
        <v>1924</v>
      </c>
      <c r="B589" s="89" t="s">
        <v>4</v>
      </c>
      <c r="C589" s="89" t="s">
        <v>1657</v>
      </c>
      <c r="D589" s="89" t="s">
        <v>29</v>
      </c>
      <c r="E589" s="89" t="s">
        <v>30</v>
      </c>
      <c r="F589" s="90" t="s">
        <v>1925</v>
      </c>
      <c r="G589" s="91" t="s">
        <v>12</v>
      </c>
      <c r="H589" s="89" t="s">
        <v>22</v>
      </c>
      <c r="I589" s="89" t="s">
        <v>22</v>
      </c>
      <c r="J589" s="89">
        <v>12600</v>
      </c>
      <c r="K589" s="89">
        <v>1</v>
      </c>
      <c r="L589" s="89" t="s">
        <v>1459</v>
      </c>
      <c r="M589" s="89" t="s">
        <v>21</v>
      </c>
      <c r="N589" s="89" t="s">
        <v>1282</v>
      </c>
      <c r="O589" s="89" t="s">
        <v>23</v>
      </c>
      <c r="P589" s="89" t="s">
        <v>23</v>
      </c>
      <c r="Q589" s="89" t="s">
        <v>23</v>
      </c>
      <c r="R589" s="89" t="s">
        <v>21</v>
      </c>
      <c r="S589" s="89">
        <v>1720398</v>
      </c>
      <c r="T589" s="89" t="s">
        <v>2234</v>
      </c>
      <c r="U589" s="89" t="s">
        <v>1239</v>
      </c>
      <c r="V589" s="89" t="s">
        <v>736</v>
      </c>
      <c r="W589" s="89" t="s">
        <v>21</v>
      </c>
      <c r="X589" s="89" t="s">
        <v>22</v>
      </c>
      <c r="Y589" s="89" t="s">
        <v>2432</v>
      </c>
      <c r="Z589" s="89" t="s">
        <v>1926</v>
      </c>
      <c r="AA589" s="89" t="s">
        <v>3010</v>
      </c>
      <c r="AB589" s="89" t="s">
        <v>6101</v>
      </c>
      <c r="AC589" t="s">
        <v>794</v>
      </c>
      <c r="AD589" s="89">
        <v>0</v>
      </c>
      <c r="AE589" s="132">
        <f>Kalkulator!$F$3</f>
        <v>45383</v>
      </c>
      <c r="AF589" s="133">
        <f>Kalkulator!$H$3</f>
        <v>45412</v>
      </c>
    </row>
    <row r="590" spans="1:32" s="89" customFormat="1">
      <c r="A590" s="89" t="s">
        <v>1155</v>
      </c>
      <c r="B590" s="89" t="s">
        <v>4</v>
      </c>
      <c r="C590" s="89" t="s">
        <v>1657</v>
      </c>
      <c r="D590" s="89" t="s">
        <v>29</v>
      </c>
      <c r="E590" s="89" t="s">
        <v>30</v>
      </c>
      <c r="F590" s="90" t="s">
        <v>462</v>
      </c>
      <c r="G590" s="91" t="s">
        <v>12</v>
      </c>
      <c r="H590" s="89" t="s">
        <v>22</v>
      </c>
      <c r="I590" s="89" t="s">
        <v>22</v>
      </c>
      <c r="J590" s="89">
        <v>16500</v>
      </c>
      <c r="K590" s="89">
        <v>1</v>
      </c>
      <c r="L590" s="89" t="s">
        <v>1280</v>
      </c>
      <c r="M590" s="89" t="s">
        <v>21</v>
      </c>
      <c r="N590" s="89" t="s">
        <v>1356</v>
      </c>
      <c r="O590" s="89" t="s">
        <v>23</v>
      </c>
      <c r="P590" s="89" t="s">
        <v>23</v>
      </c>
      <c r="Q590" s="89" t="s">
        <v>23</v>
      </c>
      <c r="R590" s="89" t="s">
        <v>21</v>
      </c>
      <c r="S590" s="89">
        <v>1720398</v>
      </c>
      <c r="T590" s="89" t="s">
        <v>2209</v>
      </c>
      <c r="U590" s="89" t="s">
        <v>1239</v>
      </c>
      <c r="V590" s="89" t="s">
        <v>736</v>
      </c>
      <c r="W590" s="89" t="s">
        <v>21</v>
      </c>
      <c r="X590" s="89" t="s">
        <v>22</v>
      </c>
      <c r="Y590" s="89" t="s">
        <v>2433</v>
      </c>
      <c r="Z590" s="89" t="s">
        <v>1927</v>
      </c>
      <c r="AA590" s="89" t="s">
        <v>3012</v>
      </c>
      <c r="AB590" s="89" t="s">
        <v>6102</v>
      </c>
      <c r="AC590" t="s">
        <v>794</v>
      </c>
      <c r="AD590" s="89">
        <v>0</v>
      </c>
      <c r="AE590" s="132">
        <f>Kalkulator!$F$3</f>
        <v>45383</v>
      </c>
      <c r="AF590" s="133">
        <f>Kalkulator!$H$3</f>
        <v>45412</v>
      </c>
    </row>
    <row r="591" spans="1:32" s="89" customFormat="1">
      <c r="A591" s="89" t="s">
        <v>1156</v>
      </c>
      <c r="B591" s="89" t="s">
        <v>4</v>
      </c>
      <c r="C591" s="89" t="s">
        <v>1657</v>
      </c>
      <c r="D591" s="89" t="s">
        <v>29</v>
      </c>
      <c r="E591" s="89" t="s">
        <v>30</v>
      </c>
      <c r="F591" s="90" t="s">
        <v>1157</v>
      </c>
      <c r="G591" s="91" t="s">
        <v>12</v>
      </c>
      <c r="H591" s="89" t="s">
        <v>22</v>
      </c>
      <c r="I591" s="89" t="s">
        <v>22</v>
      </c>
      <c r="J591" s="89">
        <v>23500</v>
      </c>
      <c r="K591" s="89">
        <v>1</v>
      </c>
      <c r="L591" s="89" t="s">
        <v>1280</v>
      </c>
      <c r="M591" s="89" t="s">
        <v>21</v>
      </c>
      <c r="N591" s="89" t="s">
        <v>38</v>
      </c>
      <c r="O591" s="89" t="s">
        <v>23</v>
      </c>
      <c r="P591" s="89" t="s">
        <v>23</v>
      </c>
      <c r="Q591" s="89" t="s">
        <v>23</v>
      </c>
      <c r="R591" s="89" t="s">
        <v>21</v>
      </c>
      <c r="S591" s="89">
        <v>1720398</v>
      </c>
      <c r="T591" s="89" t="s">
        <v>2209</v>
      </c>
      <c r="U591" s="89" t="s">
        <v>1239</v>
      </c>
      <c r="V591" s="89" t="s">
        <v>736</v>
      </c>
      <c r="W591" s="89" t="s">
        <v>21</v>
      </c>
      <c r="X591" s="89" t="s">
        <v>22</v>
      </c>
      <c r="Y591" s="89" t="s">
        <v>2434</v>
      </c>
      <c r="Z591" s="89" t="s">
        <v>1928</v>
      </c>
      <c r="AA591" s="89" t="s">
        <v>3014</v>
      </c>
      <c r="AB591" s="89" t="s">
        <v>6103</v>
      </c>
      <c r="AC591" t="s">
        <v>794</v>
      </c>
      <c r="AD591" s="89">
        <v>0</v>
      </c>
      <c r="AE591" s="132">
        <f>Kalkulator!$F$3</f>
        <v>45383</v>
      </c>
      <c r="AF591" s="133">
        <f>Kalkulator!$H$3</f>
        <v>45412</v>
      </c>
    </row>
    <row r="592" spans="1:32" s="89" customFormat="1">
      <c r="A592" s="89" t="s">
        <v>1158</v>
      </c>
      <c r="B592" s="89" t="s">
        <v>4</v>
      </c>
      <c r="C592" s="89" t="s">
        <v>1657</v>
      </c>
      <c r="D592" s="89" t="s">
        <v>29</v>
      </c>
      <c r="E592" s="89" t="s">
        <v>30</v>
      </c>
      <c r="F592" s="90" t="s">
        <v>1159</v>
      </c>
      <c r="G592" s="91" t="s">
        <v>12</v>
      </c>
      <c r="H592" s="89" t="s">
        <v>22</v>
      </c>
      <c r="I592" s="89" t="s">
        <v>1160</v>
      </c>
      <c r="J592" s="89">
        <v>44800</v>
      </c>
      <c r="K592" s="89">
        <v>1</v>
      </c>
      <c r="L592" s="89" t="s">
        <v>1280</v>
      </c>
      <c r="M592" s="89" t="s">
        <v>21</v>
      </c>
      <c r="N592" s="89" t="s">
        <v>1281</v>
      </c>
      <c r="O592" s="89" t="s">
        <v>23</v>
      </c>
      <c r="P592" s="89" t="s">
        <v>23</v>
      </c>
      <c r="Q592" s="89" t="s">
        <v>23</v>
      </c>
      <c r="R592" s="89" t="s">
        <v>21</v>
      </c>
      <c r="S592" s="89">
        <v>1720398</v>
      </c>
      <c r="T592" s="89" t="s">
        <v>2211</v>
      </c>
      <c r="U592" s="89" t="s">
        <v>1239</v>
      </c>
      <c r="V592" s="89" t="s">
        <v>736</v>
      </c>
      <c r="W592" s="89" t="s">
        <v>21</v>
      </c>
      <c r="X592" s="89" t="s">
        <v>22</v>
      </c>
      <c r="Y592" s="89" t="s">
        <v>2435</v>
      </c>
      <c r="Z592" s="89" t="s">
        <v>1929</v>
      </c>
      <c r="AA592" s="89" t="s">
        <v>3016</v>
      </c>
      <c r="AB592" s="89" t="s">
        <v>6104</v>
      </c>
      <c r="AC592" t="s">
        <v>794</v>
      </c>
      <c r="AD592" s="89">
        <v>0</v>
      </c>
      <c r="AE592" s="132">
        <f>Kalkulator!$F$3</f>
        <v>45383</v>
      </c>
      <c r="AF592" s="133">
        <f>Kalkulator!$H$3</f>
        <v>45412</v>
      </c>
    </row>
    <row r="593" spans="1:32" s="89" customFormat="1">
      <c r="A593" s="89" t="s">
        <v>1161</v>
      </c>
      <c r="B593" s="89" t="s">
        <v>4</v>
      </c>
      <c r="C593" s="89" t="s">
        <v>1657</v>
      </c>
      <c r="D593" s="89" t="s">
        <v>29</v>
      </c>
      <c r="E593" s="89" t="s">
        <v>30</v>
      </c>
      <c r="F593" s="90" t="s">
        <v>1162</v>
      </c>
      <c r="G593" s="91" t="s">
        <v>12</v>
      </c>
      <c r="H593" s="89" t="s">
        <v>22</v>
      </c>
      <c r="I593" s="89" t="s">
        <v>22</v>
      </c>
      <c r="J593" s="89">
        <v>31400</v>
      </c>
      <c r="K593" s="89">
        <v>1</v>
      </c>
      <c r="L593" s="89" t="s">
        <v>1280</v>
      </c>
      <c r="M593" s="89" t="s">
        <v>21</v>
      </c>
      <c r="N593" s="89" t="s">
        <v>1282</v>
      </c>
      <c r="O593" s="89" t="s">
        <v>23</v>
      </c>
      <c r="P593" s="89" t="s">
        <v>23</v>
      </c>
      <c r="Q593" s="89" t="s">
        <v>23</v>
      </c>
      <c r="R593" s="89" t="s">
        <v>21</v>
      </c>
      <c r="S593" s="89">
        <v>1720398</v>
      </c>
      <c r="T593" s="89" t="s">
        <v>2209</v>
      </c>
      <c r="U593" s="89" t="s">
        <v>1239</v>
      </c>
      <c r="V593" s="89" t="s">
        <v>736</v>
      </c>
      <c r="W593" s="89" t="s">
        <v>21</v>
      </c>
      <c r="X593" s="89" t="s">
        <v>22</v>
      </c>
      <c r="Y593" s="89" t="s">
        <v>2436</v>
      </c>
      <c r="Z593" s="89" t="s">
        <v>1930</v>
      </c>
      <c r="AA593" s="89" t="s">
        <v>3018</v>
      </c>
      <c r="AB593" s="89" t="s">
        <v>6105</v>
      </c>
      <c r="AC593" t="s">
        <v>794</v>
      </c>
      <c r="AD593" s="89">
        <v>0</v>
      </c>
      <c r="AE593" s="132">
        <f>Kalkulator!$F$3</f>
        <v>45383</v>
      </c>
      <c r="AF593" s="133">
        <f>Kalkulator!$H$3</f>
        <v>45412</v>
      </c>
    </row>
    <row r="594" spans="1:32" s="89" customFormat="1">
      <c r="A594" s="89" t="s">
        <v>1192</v>
      </c>
      <c r="B594" s="89" t="s">
        <v>4</v>
      </c>
      <c r="C594" s="89" t="s">
        <v>1657</v>
      </c>
      <c r="D594" s="89" t="s">
        <v>29</v>
      </c>
      <c r="E594" s="89" t="s">
        <v>30</v>
      </c>
      <c r="F594" s="90" t="s">
        <v>41</v>
      </c>
      <c r="G594" s="91" t="s">
        <v>12</v>
      </c>
      <c r="H594" s="89" t="s">
        <v>22</v>
      </c>
      <c r="I594" s="89" t="s">
        <v>42</v>
      </c>
      <c r="J594" s="89">
        <v>28700</v>
      </c>
      <c r="K594" s="89">
        <v>1</v>
      </c>
      <c r="L594" s="89" t="s">
        <v>1280</v>
      </c>
      <c r="M594" s="89" t="s">
        <v>21</v>
      </c>
      <c r="N594" s="89" t="s">
        <v>1283</v>
      </c>
      <c r="O594" s="89" t="s">
        <v>23</v>
      </c>
      <c r="P594" s="89" t="s">
        <v>23</v>
      </c>
      <c r="Q594" s="89" t="s">
        <v>23</v>
      </c>
      <c r="R594" s="89" t="s">
        <v>21</v>
      </c>
      <c r="S594" s="89">
        <v>1720398</v>
      </c>
      <c r="T594" s="89" t="s">
        <v>2211</v>
      </c>
      <c r="U594" s="89" t="s">
        <v>1239</v>
      </c>
      <c r="V594" s="89" t="s">
        <v>736</v>
      </c>
      <c r="W594" s="89" t="s">
        <v>21</v>
      </c>
      <c r="X594" s="89" t="s">
        <v>22</v>
      </c>
      <c r="Y594" s="89" t="s">
        <v>2437</v>
      </c>
      <c r="Z594" s="89" t="s">
        <v>1931</v>
      </c>
      <c r="AA594" s="89" t="s">
        <v>3020</v>
      </c>
      <c r="AB594" s="89" t="s">
        <v>6106</v>
      </c>
      <c r="AC594" t="s">
        <v>794</v>
      </c>
      <c r="AD594" s="89">
        <v>0</v>
      </c>
      <c r="AE594" s="132">
        <f>Kalkulator!$F$3</f>
        <v>45383</v>
      </c>
      <c r="AF594" s="133">
        <f>Kalkulator!$H$3</f>
        <v>45412</v>
      </c>
    </row>
    <row r="595" spans="1:32" s="89" customFormat="1">
      <c r="A595" s="89" t="s">
        <v>1163</v>
      </c>
      <c r="B595" s="89" t="s">
        <v>4</v>
      </c>
      <c r="C595" s="89" t="s">
        <v>1657</v>
      </c>
      <c r="D595" s="89" t="s">
        <v>29</v>
      </c>
      <c r="E595" s="89" t="s">
        <v>30</v>
      </c>
      <c r="F595" s="90" t="s">
        <v>1164</v>
      </c>
      <c r="G595" s="91" t="s">
        <v>12</v>
      </c>
      <c r="H595" s="89" t="s">
        <v>22</v>
      </c>
      <c r="I595" s="89" t="s">
        <v>22</v>
      </c>
      <c r="J595" s="89">
        <v>16400</v>
      </c>
      <c r="K595" s="89">
        <v>1</v>
      </c>
      <c r="L595" s="89" t="s">
        <v>1459</v>
      </c>
      <c r="M595" s="89" t="s">
        <v>21</v>
      </c>
      <c r="N595" s="89" t="s">
        <v>1348</v>
      </c>
      <c r="O595" s="89" t="s">
        <v>23</v>
      </c>
      <c r="P595" s="89" t="s">
        <v>23</v>
      </c>
      <c r="Q595" s="89" t="s">
        <v>23</v>
      </c>
      <c r="R595" s="89" t="s">
        <v>21</v>
      </c>
      <c r="S595" s="89">
        <v>1720398</v>
      </c>
      <c r="T595" s="89" t="s">
        <v>2234</v>
      </c>
      <c r="U595" s="89" t="s">
        <v>689</v>
      </c>
      <c r="V595" s="89" t="s">
        <v>736</v>
      </c>
      <c r="W595" s="89" t="s">
        <v>21</v>
      </c>
      <c r="X595" s="89" t="s">
        <v>22</v>
      </c>
      <c r="Y595" s="89" t="s">
        <v>2438</v>
      </c>
      <c r="Z595" s="89" t="s">
        <v>1932</v>
      </c>
      <c r="AA595" s="89" t="s">
        <v>3022</v>
      </c>
      <c r="AB595" s="89" t="s">
        <v>6107</v>
      </c>
      <c r="AC595" t="s">
        <v>794</v>
      </c>
      <c r="AD595" s="89">
        <v>0</v>
      </c>
      <c r="AE595" s="132">
        <f>Kalkulator!$F$3</f>
        <v>45383</v>
      </c>
      <c r="AF595" s="133">
        <f>Kalkulator!$H$3</f>
        <v>45412</v>
      </c>
    </row>
    <row r="596" spans="1:32" s="89" customFormat="1">
      <c r="A596" s="89" t="s">
        <v>1165</v>
      </c>
      <c r="B596" s="89" t="s">
        <v>4</v>
      </c>
      <c r="C596" s="89" t="s">
        <v>1657</v>
      </c>
      <c r="D596" s="89" t="s">
        <v>29</v>
      </c>
      <c r="E596" s="89" t="s">
        <v>30</v>
      </c>
      <c r="F596" s="90" t="s">
        <v>1166</v>
      </c>
      <c r="G596" s="91" t="s">
        <v>12</v>
      </c>
      <c r="H596" s="89" t="s">
        <v>22</v>
      </c>
      <c r="I596" s="89" t="s">
        <v>1486</v>
      </c>
      <c r="J596" s="89">
        <v>13500</v>
      </c>
      <c r="K596" s="89">
        <v>1</v>
      </c>
      <c r="L596" s="89" t="s">
        <v>1280</v>
      </c>
      <c r="M596" s="89" t="s">
        <v>21</v>
      </c>
      <c r="N596" s="89" t="s">
        <v>1282</v>
      </c>
      <c r="O596" s="89" t="s">
        <v>23</v>
      </c>
      <c r="P596" s="89" t="s">
        <v>23</v>
      </c>
      <c r="Q596" s="89" t="s">
        <v>23</v>
      </c>
      <c r="R596" s="89" t="s">
        <v>21</v>
      </c>
      <c r="S596" s="89">
        <v>1720398</v>
      </c>
      <c r="T596" s="89" t="s">
        <v>2234</v>
      </c>
      <c r="U596" s="89" t="s">
        <v>689</v>
      </c>
      <c r="V596" s="89" t="s">
        <v>736</v>
      </c>
      <c r="W596" s="89" t="s">
        <v>21</v>
      </c>
      <c r="X596" s="89" t="s">
        <v>22</v>
      </c>
      <c r="Y596" s="89" t="s">
        <v>2439</v>
      </c>
      <c r="Z596" s="89" t="s">
        <v>1933</v>
      </c>
      <c r="AA596" s="89" t="s">
        <v>3024</v>
      </c>
      <c r="AB596" s="89" t="s">
        <v>6108</v>
      </c>
      <c r="AC596" t="s">
        <v>794</v>
      </c>
      <c r="AD596" s="89">
        <v>0</v>
      </c>
      <c r="AE596" s="132">
        <f>Kalkulator!$F$3</f>
        <v>45383</v>
      </c>
      <c r="AF596" s="133">
        <f>Kalkulator!$H$3</f>
        <v>45412</v>
      </c>
    </row>
    <row r="597" spans="1:32" s="89" customFormat="1">
      <c r="A597" s="89" t="s">
        <v>1167</v>
      </c>
      <c r="B597" s="89" t="s">
        <v>4</v>
      </c>
      <c r="C597" s="89" t="s">
        <v>1657</v>
      </c>
      <c r="D597" s="89" t="s">
        <v>29</v>
      </c>
      <c r="E597" s="89" t="s">
        <v>30</v>
      </c>
      <c r="F597" s="90" t="s">
        <v>1168</v>
      </c>
      <c r="G597" s="91" t="s">
        <v>12</v>
      </c>
      <c r="H597" s="89" t="s">
        <v>22</v>
      </c>
      <c r="I597" s="89" t="s">
        <v>22</v>
      </c>
      <c r="J597" s="89">
        <v>15600</v>
      </c>
      <c r="K597" s="89">
        <v>1</v>
      </c>
      <c r="L597" s="89" t="s">
        <v>1459</v>
      </c>
      <c r="M597" s="89" t="s">
        <v>21</v>
      </c>
      <c r="N597" s="89" t="s">
        <v>1308</v>
      </c>
      <c r="O597" s="89" t="s">
        <v>23</v>
      </c>
      <c r="P597" s="89" t="s">
        <v>23</v>
      </c>
      <c r="Q597" s="89" t="s">
        <v>23</v>
      </c>
      <c r="R597" s="89" t="s">
        <v>21</v>
      </c>
      <c r="S597" s="89">
        <v>1720398</v>
      </c>
      <c r="T597" s="89" t="s">
        <v>2234</v>
      </c>
      <c r="U597" s="89" t="s">
        <v>689</v>
      </c>
      <c r="V597" s="89" t="s">
        <v>736</v>
      </c>
      <c r="W597" s="89" t="s">
        <v>21</v>
      </c>
      <c r="X597" s="89" t="s">
        <v>22</v>
      </c>
      <c r="Y597" s="89" t="s">
        <v>2440</v>
      </c>
      <c r="Z597" s="89" t="s">
        <v>1934</v>
      </c>
      <c r="AA597" s="89" t="s">
        <v>3026</v>
      </c>
      <c r="AB597" s="89" t="s">
        <v>6109</v>
      </c>
      <c r="AC597" t="s">
        <v>794</v>
      </c>
      <c r="AD597" s="89">
        <v>0</v>
      </c>
      <c r="AE597" s="132">
        <f>Kalkulator!$F$3</f>
        <v>45383</v>
      </c>
      <c r="AF597" s="133">
        <f>Kalkulator!$H$3</f>
        <v>45412</v>
      </c>
    </row>
    <row r="598" spans="1:32" s="89" customFormat="1">
      <c r="A598" s="89" t="s">
        <v>1169</v>
      </c>
      <c r="B598" s="89" t="s">
        <v>4</v>
      </c>
      <c r="C598" s="89" t="s">
        <v>1657</v>
      </c>
      <c r="D598" s="89" t="s">
        <v>29</v>
      </c>
      <c r="E598" s="89" t="s">
        <v>30</v>
      </c>
      <c r="F598" s="90" t="s">
        <v>1170</v>
      </c>
      <c r="G598" s="91" t="s">
        <v>12</v>
      </c>
      <c r="H598" s="89" t="s">
        <v>22</v>
      </c>
      <c r="I598" s="89" t="s">
        <v>1171</v>
      </c>
      <c r="J598" s="89">
        <v>22600</v>
      </c>
      <c r="K598" s="89">
        <v>1</v>
      </c>
      <c r="L598" s="89" t="s">
        <v>1280</v>
      </c>
      <c r="M598" s="89" t="s">
        <v>21</v>
      </c>
      <c r="N598" s="89" t="s">
        <v>1362</v>
      </c>
      <c r="O598" s="89" t="s">
        <v>23</v>
      </c>
      <c r="P598" s="89" t="s">
        <v>23</v>
      </c>
      <c r="Q598" s="89" t="s">
        <v>23</v>
      </c>
      <c r="R598" s="89" t="s">
        <v>21</v>
      </c>
      <c r="S598" s="89">
        <v>1720398</v>
      </c>
      <c r="T598" s="89" t="s">
        <v>2211</v>
      </c>
      <c r="U598" s="89" t="s">
        <v>1239</v>
      </c>
      <c r="V598" s="89" t="s">
        <v>736</v>
      </c>
      <c r="W598" s="89" t="s">
        <v>21</v>
      </c>
      <c r="X598" s="89" t="s">
        <v>22</v>
      </c>
      <c r="Y598" s="89" t="s">
        <v>2441</v>
      </c>
      <c r="Z598" s="89" t="s">
        <v>1935</v>
      </c>
      <c r="AA598" s="89" t="s">
        <v>3028</v>
      </c>
      <c r="AB598" s="89" t="s">
        <v>6110</v>
      </c>
      <c r="AC598" t="s">
        <v>794</v>
      </c>
      <c r="AD598" s="89">
        <v>0</v>
      </c>
      <c r="AE598" s="132">
        <f>Kalkulator!$F$3</f>
        <v>45383</v>
      </c>
      <c r="AF598" s="133">
        <f>Kalkulator!$H$3</f>
        <v>45412</v>
      </c>
    </row>
    <row r="599" spans="1:32" s="89" customFormat="1">
      <c r="A599" s="89" t="s">
        <v>1172</v>
      </c>
      <c r="B599" s="89" t="s">
        <v>4</v>
      </c>
      <c r="C599" s="89" t="s">
        <v>1657</v>
      </c>
      <c r="D599" s="89" t="s">
        <v>29</v>
      </c>
      <c r="E599" s="89" t="s">
        <v>30</v>
      </c>
      <c r="F599" s="90" t="s">
        <v>1173</v>
      </c>
      <c r="G599" s="91" t="s">
        <v>12</v>
      </c>
      <c r="H599" s="89" t="s">
        <v>22</v>
      </c>
      <c r="I599" s="89" t="s">
        <v>22</v>
      </c>
      <c r="J599" s="89">
        <v>13200</v>
      </c>
      <c r="K599" s="89">
        <v>1</v>
      </c>
      <c r="L599" s="89" t="s">
        <v>1459</v>
      </c>
      <c r="M599" s="89" t="s">
        <v>21</v>
      </c>
      <c r="N599" s="89" t="s">
        <v>1291</v>
      </c>
      <c r="O599" s="89" t="s">
        <v>23</v>
      </c>
      <c r="P599" s="89" t="s">
        <v>23</v>
      </c>
      <c r="Q599" s="89" t="s">
        <v>23</v>
      </c>
      <c r="R599" s="89" t="s">
        <v>21</v>
      </c>
      <c r="S599" s="89">
        <v>1720398</v>
      </c>
      <c r="T599" s="89" t="s">
        <v>2234</v>
      </c>
      <c r="U599" s="89" t="s">
        <v>689</v>
      </c>
      <c r="V599" s="89" t="s">
        <v>736</v>
      </c>
      <c r="W599" s="89" t="s">
        <v>21</v>
      </c>
      <c r="X599" s="89" t="s">
        <v>22</v>
      </c>
      <c r="Y599" s="89" t="s">
        <v>2442</v>
      </c>
      <c r="Z599" s="89" t="s">
        <v>1936</v>
      </c>
      <c r="AA599" s="89" t="s">
        <v>3030</v>
      </c>
      <c r="AB599" s="89" t="s">
        <v>6111</v>
      </c>
      <c r="AC599" t="s">
        <v>794</v>
      </c>
      <c r="AD599" s="89">
        <v>0</v>
      </c>
      <c r="AE599" s="132">
        <f>Kalkulator!$F$3</f>
        <v>45383</v>
      </c>
      <c r="AF599" s="133">
        <f>Kalkulator!$H$3</f>
        <v>45412</v>
      </c>
    </row>
    <row r="600" spans="1:32" s="89" customFormat="1">
      <c r="A600" s="89" t="s">
        <v>1174</v>
      </c>
      <c r="B600" s="89" t="s">
        <v>4</v>
      </c>
      <c r="C600" s="89" t="s">
        <v>1657</v>
      </c>
      <c r="D600" s="89" t="s">
        <v>29</v>
      </c>
      <c r="E600" s="89" t="s">
        <v>30</v>
      </c>
      <c r="F600" s="90" t="s">
        <v>1175</v>
      </c>
      <c r="G600" s="91" t="s">
        <v>12</v>
      </c>
      <c r="H600" s="89" t="s">
        <v>22</v>
      </c>
      <c r="I600" s="89" t="s">
        <v>22</v>
      </c>
      <c r="J600" s="89">
        <v>19600</v>
      </c>
      <c r="K600" s="89">
        <v>1</v>
      </c>
      <c r="L600" s="89" t="s">
        <v>1459</v>
      </c>
      <c r="M600" s="89" t="s">
        <v>21</v>
      </c>
      <c r="N600" s="89" t="s">
        <v>326</v>
      </c>
      <c r="O600" s="89" t="s">
        <v>23</v>
      </c>
      <c r="P600" s="89" t="s">
        <v>23</v>
      </c>
      <c r="Q600" s="89" t="s">
        <v>23</v>
      </c>
      <c r="R600" s="89" t="s">
        <v>21</v>
      </c>
      <c r="S600" s="89">
        <v>1720398</v>
      </c>
      <c r="T600" s="89" t="s">
        <v>2234</v>
      </c>
      <c r="U600" s="89" t="s">
        <v>689</v>
      </c>
      <c r="V600" s="89" t="s">
        <v>736</v>
      </c>
      <c r="W600" s="89" t="s">
        <v>21</v>
      </c>
      <c r="X600" s="89" t="s">
        <v>22</v>
      </c>
      <c r="Y600" s="89" t="s">
        <v>2443</v>
      </c>
      <c r="Z600" s="89" t="s">
        <v>1937</v>
      </c>
      <c r="AA600" s="89" t="s">
        <v>3032</v>
      </c>
      <c r="AB600" s="89" t="s">
        <v>6112</v>
      </c>
      <c r="AC600" t="s">
        <v>794</v>
      </c>
      <c r="AD600" s="89">
        <v>0</v>
      </c>
      <c r="AE600" s="132">
        <f>Kalkulator!$F$3</f>
        <v>45383</v>
      </c>
      <c r="AF600" s="133">
        <f>Kalkulator!$H$3</f>
        <v>45412</v>
      </c>
    </row>
    <row r="601" spans="1:32" s="89" customFormat="1">
      <c r="A601" s="89" t="s">
        <v>1176</v>
      </c>
      <c r="B601" s="89" t="s">
        <v>4</v>
      </c>
      <c r="C601" s="89" t="s">
        <v>1657</v>
      </c>
      <c r="D601" s="89" t="s">
        <v>29</v>
      </c>
      <c r="E601" s="89" t="s">
        <v>30</v>
      </c>
      <c r="F601" s="90" t="s">
        <v>1177</v>
      </c>
      <c r="G601" s="91" t="s">
        <v>12</v>
      </c>
      <c r="H601" s="89" t="s">
        <v>22</v>
      </c>
      <c r="I601" s="89" t="s">
        <v>22</v>
      </c>
      <c r="J601" s="89">
        <v>23600</v>
      </c>
      <c r="K601" s="89">
        <v>1</v>
      </c>
      <c r="L601" s="89" t="s">
        <v>1459</v>
      </c>
      <c r="M601" s="89" t="s">
        <v>21</v>
      </c>
      <c r="N601" s="89" t="s">
        <v>1348</v>
      </c>
      <c r="O601" s="89" t="s">
        <v>23</v>
      </c>
      <c r="P601" s="89" t="s">
        <v>23</v>
      </c>
      <c r="Q601" s="89" t="s">
        <v>23</v>
      </c>
      <c r="R601" s="89" t="s">
        <v>21</v>
      </c>
      <c r="S601" s="89">
        <v>1720398</v>
      </c>
      <c r="T601" s="89" t="s">
        <v>2444</v>
      </c>
      <c r="U601" s="89" t="s">
        <v>1239</v>
      </c>
      <c r="V601" s="89" t="s">
        <v>736</v>
      </c>
      <c r="W601" s="89" t="s">
        <v>21</v>
      </c>
      <c r="X601" s="89" t="s">
        <v>22</v>
      </c>
      <c r="Y601" s="89" t="s">
        <v>2445</v>
      </c>
      <c r="Z601" s="89" t="s">
        <v>1938</v>
      </c>
      <c r="AA601" s="89" t="s">
        <v>3034</v>
      </c>
      <c r="AB601" s="89" t="s">
        <v>6113</v>
      </c>
      <c r="AC601" t="s">
        <v>794</v>
      </c>
      <c r="AD601" s="89">
        <v>0</v>
      </c>
      <c r="AE601" s="132">
        <f>Kalkulator!$F$3</f>
        <v>45383</v>
      </c>
      <c r="AF601" s="133">
        <f>Kalkulator!$H$3</f>
        <v>45412</v>
      </c>
    </row>
    <row r="602" spans="1:32" s="89" customFormat="1">
      <c r="A602" s="89" t="s">
        <v>1178</v>
      </c>
      <c r="B602" s="89" t="s">
        <v>4</v>
      </c>
      <c r="C602" s="89" t="s">
        <v>1657</v>
      </c>
      <c r="D602" s="89" t="s">
        <v>29</v>
      </c>
      <c r="E602" s="89" t="s">
        <v>30</v>
      </c>
      <c r="F602" s="90" t="s">
        <v>468</v>
      </c>
      <c r="G602" s="91" t="s">
        <v>12</v>
      </c>
      <c r="H602" s="89" t="s">
        <v>22</v>
      </c>
      <c r="I602" s="89" t="s">
        <v>1451</v>
      </c>
      <c r="J602" s="89">
        <v>13600</v>
      </c>
      <c r="K602" s="89">
        <v>1</v>
      </c>
      <c r="L602" s="89" t="s">
        <v>1280</v>
      </c>
      <c r="M602" s="89" t="s">
        <v>21</v>
      </c>
      <c r="N602" s="89" t="s">
        <v>1348</v>
      </c>
      <c r="O602" s="89" t="s">
        <v>23</v>
      </c>
      <c r="P602" s="89" t="s">
        <v>23</v>
      </c>
      <c r="Q602" s="89" t="s">
        <v>23</v>
      </c>
      <c r="R602" s="89" t="s">
        <v>21</v>
      </c>
      <c r="S602" s="89">
        <v>1720398</v>
      </c>
      <c r="T602" s="89" t="s">
        <v>2211</v>
      </c>
      <c r="U602" s="89" t="s">
        <v>1239</v>
      </c>
      <c r="V602" s="89" t="s">
        <v>736</v>
      </c>
      <c r="W602" s="89" t="s">
        <v>21</v>
      </c>
      <c r="X602" s="89" t="s">
        <v>22</v>
      </c>
      <c r="Y602" s="89" t="s">
        <v>2446</v>
      </c>
      <c r="Z602" s="89" t="s">
        <v>1939</v>
      </c>
      <c r="AA602" s="89" t="s">
        <v>3036</v>
      </c>
      <c r="AB602" s="89" t="s">
        <v>6114</v>
      </c>
      <c r="AC602" t="s">
        <v>794</v>
      </c>
      <c r="AD602" s="89">
        <v>0</v>
      </c>
      <c r="AE602" s="132">
        <f>Kalkulator!$F$3</f>
        <v>45383</v>
      </c>
      <c r="AF602" s="133">
        <f>Kalkulator!$H$3</f>
        <v>45412</v>
      </c>
    </row>
    <row r="603" spans="1:32" s="89" customFormat="1">
      <c r="A603" s="89" t="s">
        <v>1179</v>
      </c>
      <c r="B603" s="89" t="s">
        <v>4</v>
      </c>
      <c r="C603" s="89" t="s">
        <v>1657</v>
      </c>
      <c r="D603" s="89" t="s">
        <v>29</v>
      </c>
      <c r="E603" s="89" t="s">
        <v>30</v>
      </c>
      <c r="F603" s="90" t="s">
        <v>1180</v>
      </c>
      <c r="G603" s="91" t="s">
        <v>12</v>
      </c>
      <c r="H603" s="89" t="s">
        <v>22</v>
      </c>
      <c r="I603" s="89" t="s">
        <v>22</v>
      </c>
      <c r="J603" s="89">
        <v>14600</v>
      </c>
      <c r="K603" s="89">
        <v>1</v>
      </c>
      <c r="L603" s="89" t="s">
        <v>1459</v>
      </c>
      <c r="M603" s="89" t="s">
        <v>21</v>
      </c>
      <c r="N603" s="89" t="s">
        <v>38</v>
      </c>
      <c r="O603" s="89" t="s">
        <v>23</v>
      </c>
      <c r="P603" s="89" t="s">
        <v>23</v>
      </c>
      <c r="Q603" s="89" t="s">
        <v>23</v>
      </c>
      <c r="R603" s="89" t="s">
        <v>21</v>
      </c>
      <c r="S603" s="89">
        <v>1720398</v>
      </c>
      <c r="T603" s="89" t="s">
        <v>2234</v>
      </c>
      <c r="U603" s="89" t="s">
        <v>689</v>
      </c>
      <c r="V603" s="89" t="s">
        <v>736</v>
      </c>
      <c r="W603" s="89" t="s">
        <v>21</v>
      </c>
      <c r="X603" s="89" t="s">
        <v>22</v>
      </c>
      <c r="Y603" s="89" t="s">
        <v>2447</v>
      </c>
      <c r="Z603" s="89" t="s">
        <v>1940</v>
      </c>
      <c r="AA603" s="89" t="s">
        <v>3038</v>
      </c>
      <c r="AB603" s="89" t="s">
        <v>6115</v>
      </c>
      <c r="AC603" t="s">
        <v>794</v>
      </c>
      <c r="AD603" s="89">
        <v>0</v>
      </c>
      <c r="AE603" s="132">
        <f>Kalkulator!$F$3</f>
        <v>45383</v>
      </c>
      <c r="AF603" s="133">
        <f>Kalkulator!$H$3</f>
        <v>45412</v>
      </c>
    </row>
    <row r="604" spans="1:32" s="89" customFormat="1">
      <c r="A604" s="89" t="s">
        <v>1941</v>
      </c>
      <c r="B604" s="89" t="s">
        <v>4</v>
      </c>
      <c r="C604" s="89" t="s">
        <v>1657</v>
      </c>
      <c r="D604" s="89" t="s">
        <v>29</v>
      </c>
      <c r="E604" s="89" t="s">
        <v>30</v>
      </c>
      <c r="F604" s="90" t="s">
        <v>1942</v>
      </c>
      <c r="G604" s="91" t="s">
        <v>12</v>
      </c>
      <c r="H604" s="89" t="s">
        <v>22</v>
      </c>
      <c r="I604" s="89" t="s">
        <v>22</v>
      </c>
      <c r="J604" s="89">
        <v>13200</v>
      </c>
      <c r="K604" s="89">
        <v>1</v>
      </c>
      <c r="L604" s="89" t="s">
        <v>1459</v>
      </c>
      <c r="M604" s="89" t="s">
        <v>21</v>
      </c>
      <c r="N604" s="89" t="s">
        <v>38</v>
      </c>
      <c r="O604" s="89" t="s">
        <v>23</v>
      </c>
      <c r="P604" s="89" t="s">
        <v>23</v>
      </c>
      <c r="Q604" s="89" t="s">
        <v>23</v>
      </c>
      <c r="R604" s="89" t="s">
        <v>21</v>
      </c>
      <c r="S604" s="89">
        <v>1720398</v>
      </c>
      <c r="T604" s="89" t="s">
        <v>2234</v>
      </c>
      <c r="U604" s="89" t="s">
        <v>1239</v>
      </c>
      <c r="V604" s="89" t="s">
        <v>736</v>
      </c>
      <c r="W604" s="89" t="s">
        <v>21</v>
      </c>
      <c r="X604" s="89" t="s">
        <v>22</v>
      </c>
      <c r="Y604" s="89" t="s">
        <v>2448</v>
      </c>
      <c r="Z604" s="89" t="s">
        <v>1943</v>
      </c>
      <c r="AA604" s="89" t="s">
        <v>3040</v>
      </c>
      <c r="AB604" s="89" t="s">
        <v>6116</v>
      </c>
      <c r="AC604" t="s">
        <v>794</v>
      </c>
      <c r="AD604" s="89">
        <v>0</v>
      </c>
      <c r="AE604" s="132">
        <f>Kalkulator!$F$3</f>
        <v>45383</v>
      </c>
      <c r="AF604" s="133">
        <f>Kalkulator!$H$3</f>
        <v>45412</v>
      </c>
    </row>
    <row r="605" spans="1:32" s="89" customFormat="1">
      <c r="A605" s="89" t="s">
        <v>1181</v>
      </c>
      <c r="B605" s="89" t="s">
        <v>4</v>
      </c>
      <c r="C605" s="89" t="s">
        <v>1657</v>
      </c>
      <c r="D605" s="89" t="s">
        <v>29</v>
      </c>
      <c r="E605" s="89" t="s">
        <v>30</v>
      </c>
      <c r="F605" s="90" t="s">
        <v>1182</v>
      </c>
      <c r="G605" s="91" t="s">
        <v>12</v>
      </c>
      <c r="H605" s="89" t="s">
        <v>22</v>
      </c>
      <c r="I605" s="89" t="s">
        <v>22</v>
      </c>
      <c r="J605" s="89">
        <v>12630</v>
      </c>
      <c r="K605" s="89">
        <v>1</v>
      </c>
      <c r="L605" s="89" t="s">
        <v>1459</v>
      </c>
      <c r="M605" s="89" t="s">
        <v>21</v>
      </c>
      <c r="N605" s="89" t="s">
        <v>1359</v>
      </c>
      <c r="O605" s="89" t="s">
        <v>23</v>
      </c>
      <c r="P605" s="89" t="s">
        <v>23</v>
      </c>
      <c r="Q605" s="89" t="s">
        <v>23</v>
      </c>
      <c r="R605" s="89" t="s">
        <v>21</v>
      </c>
      <c r="S605" s="89">
        <v>1720398</v>
      </c>
      <c r="T605" s="89" t="s">
        <v>2234</v>
      </c>
      <c r="U605" s="89" t="s">
        <v>689</v>
      </c>
      <c r="V605" s="89" t="s">
        <v>736</v>
      </c>
      <c r="W605" s="89" t="s">
        <v>21</v>
      </c>
      <c r="X605" s="89" t="s">
        <v>22</v>
      </c>
      <c r="Y605" s="89" t="s">
        <v>2449</v>
      </c>
      <c r="Z605" s="89" t="s">
        <v>1944</v>
      </c>
      <c r="AA605" s="89" t="s">
        <v>3042</v>
      </c>
      <c r="AB605" s="89" t="s">
        <v>6117</v>
      </c>
      <c r="AC605" t="s">
        <v>794</v>
      </c>
      <c r="AD605" s="89">
        <v>0</v>
      </c>
      <c r="AE605" s="132">
        <f>Kalkulator!$F$3</f>
        <v>45383</v>
      </c>
      <c r="AF605" s="133">
        <f>Kalkulator!$H$3</f>
        <v>45412</v>
      </c>
    </row>
    <row r="606" spans="1:32" s="89" customFormat="1">
      <c r="A606" s="89" t="s">
        <v>1183</v>
      </c>
      <c r="B606" s="89" t="s">
        <v>4</v>
      </c>
      <c r="C606" s="89" t="s">
        <v>1657</v>
      </c>
      <c r="D606" s="89" t="s">
        <v>29</v>
      </c>
      <c r="E606" s="89" t="s">
        <v>30</v>
      </c>
      <c r="F606" s="90" t="s">
        <v>1258</v>
      </c>
      <c r="G606" s="91" t="s">
        <v>12</v>
      </c>
      <c r="H606" s="89" t="s">
        <v>22</v>
      </c>
      <c r="I606" s="89" t="s">
        <v>22</v>
      </c>
      <c r="J606" s="89">
        <v>14500</v>
      </c>
      <c r="K606" s="89">
        <v>1</v>
      </c>
      <c r="L606" s="89" t="s">
        <v>1459</v>
      </c>
      <c r="M606" s="89" t="s">
        <v>21</v>
      </c>
      <c r="N606" s="89" t="s">
        <v>1405</v>
      </c>
      <c r="O606" s="89" t="s">
        <v>23</v>
      </c>
      <c r="P606" s="89" t="s">
        <v>23</v>
      </c>
      <c r="Q606" s="89" t="s">
        <v>23</v>
      </c>
      <c r="R606" s="89" t="s">
        <v>21</v>
      </c>
      <c r="S606" s="89">
        <v>1720398</v>
      </c>
      <c r="T606" s="89" t="s">
        <v>2234</v>
      </c>
      <c r="U606" s="89" t="s">
        <v>689</v>
      </c>
      <c r="V606" s="89" t="s">
        <v>736</v>
      </c>
      <c r="W606" s="89" t="s">
        <v>21</v>
      </c>
      <c r="X606" s="89" t="s">
        <v>22</v>
      </c>
      <c r="Y606" s="89" t="s">
        <v>2450</v>
      </c>
      <c r="Z606" s="89" t="s">
        <v>1945</v>
      </c>
      <c r="AA606" s="89" t="s">
        <v>3044</v>
      </c>
      <c r="AB606" s="89" t="s">
        <v>6118</v>
      </c>
      <c r="AC606" t="s">
        <v>794</v>
      </c>
      <c r="AD606" s="89">
        <v>0</v>
      </c>
      <c r="AE606" s="132">
        <f>Kalkulator!$F$3</f>
        <v>45383</v>
      </c>
      <c r="AF606" s="133">
        <f>Kalkulator!$H$3</f>
        <v>45412</v>
      </c>
    </row>
    <row r="607" spans="1:32" s="89" customFormat="1">
      <c r="A607" s="89" t="s">
        <v>1946</v>
      </c>
      <c r="B607" s="89" t="s">
        <v>4</v>
      </c>
      <c r="C607" s="89" t="s">
        <v>1657</v>
      </c>
      <c r="D607" s="89" t="s">
        <v>29</v>
      </c>
      <c r="E607" s="89" t="s">
        <v>30</v>
      </c>
      <c r="F607" s="90" t="s">
        <v>1947</v>
      </c>
      <c r="G607" s="91" t="s">
        <v>12</v>
      </c>
      <c r="H607" s="89" t="s">
        <v>22</v>
      </c>
      <c r="I607" s="89" t="s">
        <v>22</v>
      </c>
      <c r="J607" s="89">
        <v>11250</v>
      </c>
      <c r="K607" s="89">
        <v>1</v>
      </c>
      <c r="L607" s="89" t="s">
        <v>1459</v>
      </c>
      <c r="M607" s="89" t="s">
        <v>21</v>
      </c>
      <c r="N607" s="89" t="s">
        <v>1948</v>
      </c>
      <c r="O607" s="89" t="s">
        <v>23</v>
      </c>
      <c r="P607" s="89" t="s">
        <v>23</v>
      </c>
      <c r="Q607" s="89" t="s">
        <v>23</v>
      </c>
      <c r="R607" s="89" t="s">
        <v>21</v>
      </c>
      <c r="S607" s="89">
        <v>1720398</v>
      </c>
      <c r="T607" s="89" t="s">
        <v>2234</v>
      </c>
      <c r="U607" s="89" t="s">
        <v>1239</v>
      </c>
      <c r="V607" s="89" t="s">
        <v>736</v>
      </c>
      <c r="W607" s="89" t="s">
        <v>21</v>
      </c>
      <c r="X607" s="89" t="s">
        <v>22</v>
      </c>
      <c r="Y607" s="89" t="s">
        <v>2451</v>
      </c>
      <c r="Z607" s="89" t="s">
        <v>1949</v>
      </c>
      <c r="AA607" s="89" t="s">
        <v>3046</v>
      </c>
      <c r="AB607" s="89" t="s">
        <v>6119</v>
      </c>
      <c r="AC607" t="s">
        <v>794</v>
      </c>
      <c r="AD607" s="89">
        <v>0</v>
      </c>
      <c r="AE607" s="132">
        <f>Kalkulator!$F$3</f>
        <v>45383</v>
      </c>
      <c r="AF607" s="133">
        <f>Kalkulator!$H$3</f>
        <v>45412</v>
      </c>
    </row>
    <row r="608" spans="1:32" s="89" customFormat="1">
      <c r="A608" s="89" t="s">
        <v>1184</v>
      </c>
      <c r="B608" s="89" t="s">
        <v>4</v>
      </c>
      <c r="C608" s="89" t="s">
        <v>1657</v>
      </c>
      <c r="D608" s="89" t="s">
        <v>29</v>
      </c>
      <c r="E608" s="89" t="s">
        <v>30</v>
      </c>
      <c r="F608" s="90" t="s">
        <v>1185</v>
      </c>
      <c r="G608" s="91" t="s">
        <v>12</v>
      </c>
      <c r="H608" s="89" t="s">
        <v>22</v>
      </c>
      <c r="I608" s="89" t="s">
        <v>22</v>
      </c>
      <c r="J608" s="89">
        <v>22500</v>
      </c>
      <c r="K608" s="89">
        <v>1</v>
      </c>
      <c r="L608" s="89" t="s">
        <v>1280</v>
      </c>
      <c r="M608" s="89" t="s">
        <v>21</v>
      </c>
      <c r="N608" s="89" t="s">
        <v>1282</v>
      </c>
      <c r="O608" s="89" t="s">
        <v>23</v>
      </c>
      <c r="P608" s="89" t="s">
        <v>23</v>
      </c>
      <c r="Q608" s="89" t="s">
        <v>23</v>
      </c>
      <c r="R608" s="89" t="s">
        <v>21</v>
      </c>
      <c r="S608" s="89">
        <v>1720398</v>
      </c>
      <c r="T608" s="89" t="s">
        <v>2234</v>
      </c>
      <c r="U608" s="89" t="s">
        <v>689</v>
      </c>
      <c r="V608" s="89" t="s">
        <v>736</v>
      </c>
      <c r="W608" s="89" t="s">
        <v>21</v>
      </c>
      <c r="X608" s="89" t="s">
        <v>22</v>
      </c>
      <c r="Y608" s="89" t="s">
        <v>2452</v>
      </c>
      <c r="Z608" s="89" t="s">
        <v>1950</v>
      </c>
      <c r="AA608" s="89" t="s">
        <v>3048</v>
      </c>
      <c r="AB608" s="89" t="s">
        <v>6120</v>
      </c>
      <c r="AC608" t="s">
        <v>794</v>
      </c>
      <c r="AD608" s="89">
        <v>0</v>
      </c>
      <c r="AE608" s="132">
        <f>Kalkulator!$F$3</f>
        <v>45383</v>
      </c>
      <c r="AF608" s="133">
        <f>Kalkulator!$H$3</f>
        <v>45412</v>
      </c>
    </row>
    <row r="609" spans="1:32" s="89" customFormat="1">
      <c r="A609" s="89" t="s">
        <v>1186</v>
      </c>
      <c r="B609" s="89" t="s">
        <v>4</v>
      </c>
      <c r="C609" s="89" t="s">
        <v>1657</v>
      </c>
      <c r="D609" s="89" t="s">
        <v>29</v>
      </c>
      <c r="E609" s="89" t="s">
        <v>30</v>
      </c>
      <c r="F609" s="90" t="s">
        <v>1187</v>
      </c>
      <c r="G609" s="91" t="s">
        <v>12</v>
      </c>
      <c r="H609" s="89" t="s">
        <v>22</v>
      </c>
      <c r="I609" s="89" t="s">
        <v>22</v>
      </c>
      <c r="J609" s="89">
        <v>14600</v>
      </c>
      <c r="K609" s="89">
        <v>1</v>
      </c>
      <c r="L609" s="89" t="s">
        <v>1459</v>
      </c>
      <c r="M609" s="89" t="s">
        <v>21</v>
      </c>
      <c r="N609" s="89" t="s">
        <v>1356</v>
      </c>
      <c r="O609" s="89" t="s">
        <v>23</v>
      </c>
      <c r="P609" s="89" t="s">
        <v>23</v>
      </c>
      <c r="Q609" s="89" t="s">
        <v>23</v>
      </c>
      <c r="R609" s="89" t="s">
        <v>21</v>
      </c>
      <c r="S609" s="89">
        <v>1720398</v>
      </c>
      <c r="T609" s="89" t="s">
        <v>2234</v>
      </c>
      <c r="U609" s="89" t="s">
        <v>689</v>
      </c>
      <c r="V609" s="89" t="s">
        <v>736</v>
      </c>
      <c r="W609" s="89" t="s">
        <v>21</v>
      </c>
      <c r="X609" s="89" t="s">
        <v>22</v>
      </c>
      <c r="Y609" s="89" t="s">
        <v>2453</v>
      </c>
      <c r="Z609" s="89" t="s">
        <v>1951</v>
      </c>
      <c r="AA609" s="89" t="s">
        <v>3050</v>
      </c>
      <c r="AB609" s="89" t="s">
        <v>6121</v>
      </c>
      <c r="AC609" t="s">
        <v>794</v>
      </c>
      <c r="AD609" s="89">
        <v>0</v>
      </c>
      <c r="AE609" s="132">
        <f>Kalkulator!$F$3</f>
        <v>45383</v>
      </c>
      <c r="AF609" s="133">
        <f>Kalkulator!$H$3</f>
        <v>45412</v>
      </c>
    </row>
    <row r="610" spans="1:32" s="89" customFormat="1">
      <c r="A610" s="89" t="s">
        <v>1188</v>
      </c>
      <c r="B610" s="89" t="s">
        <v>4</v>
      </c>
      <c r="C610" s="89" t="s">
        <v>1657</v>
      </c>
      <c r="D610" s="89" t="s">
        <v>29</v>
      </c>
      <c r="E610" s="89" t="s">
        <v>30</v>
      </c>
      <c r="F610" s="90" t="s">
        <v>1189</v>
      </c>
      <c r="G610" s="91" t="s">
        <v>12</v>
      </c>
      <c r="H610" s="89" t="s">
        <v>22</v>
      </c>
      <c r="I610" s="89" t="s">
        <v>22</v>
      </c>
      <c r="J610" s="89">
        <v>17800</v>
      </c>
      <c r="K610" s="89">
        <v>1</v>
      </c>
      <c r="L610" s="89" t="s">
        <v>1459</v>
      </c>
      <c r="M610" s="89" t="s">
        <v>21</v>
      </c>
      <c r="N610" s="89" t="s">
        <v>1281</v>
      </c>
      <c r="O610" s="89" t="s">
        <v>23</v>
      </c>
      <c r="P610" s="89" t="s">
        <v>23</v>
      </c>
      <c r="Q610" s="89" t="s">
        <v>23</v>
      </c>
      <c r="R610" s="89" t="s">
        <v>21</v>
      </c>
      <c r="S610" s="89">
        <v>1720398</v>
      </c>
      <c r="T610" s="89" t="s">
        <v>2234</v>
      </c>
      <c r="U610" s="89" t="s">
        <v>689</v>
      </c>
      <c r="V610" s="89" t="s">
        <v>736</v>
      </c>
      <c r="W610" s="89" t="s">
        <v>21</v>
      </c>
      <c r="X610" s="89" t="s">
        <v>22</v>
      </c>
      <c r="Y610" s="89" t="s">
        <v>2454</v>
      </c>
      <c r="Z610" s="89" t="s">
        <v>1952</v>
      </c>
      <c r="AA610" s="89" t="s">
        <v>3052</v>
      </c>
      <c r="AB610" s="89" t="s">
        <v>6122</v>
      </c>
      <c r="AC610" t="s">
        <v>794</v>
      </c>
      <c r="AD610" s="89">
        <v>0</v>
      </c>
      <c r="AE610" s="132">
        <f>Kalkulator!$F$3</f>
        <v>45383</v>
      </c>
      <c r="AF610" s="133">
        <f>Kalkulator!$H$3</f>
        <v>45412</v>
      </c>
    </row>
    <row r="611" spans="1:32" s="89" customFormat="1">
      <c r="A611" s="89" t="s">
        <v>1190</v>
      </c>
      <c r="B611" s="89" t="s">
        <v>4</v>
      </c>
      <c r="C611" s="89" t="s">
        <v>1657</v>
      </c>
      <c r="D611" s="89" t="s">
        <v>29</v>
      </c>
      <c r="E611" s="89" t="s">
        <v>30</v>
      </c>
      <c r="F611" s="90" t="s">
        <v>1191</v>
      </c>
      <c r="G611" s="91" t="s">
        <v>12</v>
      </c>
      <c r="H611" s="89" t="s">
        <v>22</v>
      </c>
      <c r="I611" s="89" t="s">
        <v>22</v>
      </c>
      <c r="J611" s="89">
        <v>14500</v>
      </c>
      <c r="K611" s="89">
        <v>1</v>
      </c>
      <c r="L611" s="89" t="s">
        <v>1459</v>
      </c>
      <c r="M611" s="89" t="s">
        <v>21</v>
      </c>
      <c r="N611" s="89" t="s">
        <v>1348</v>
      </c>
      <c r="O611" s="89" t="s">
        <v>23</v>
      </c>
      <c r="P611" s="89" t="s">
        <v>23</v>
      </c>
      <c r="Q611" s="89" t="s">
        <v>23</v>
      </c>
      <c r="R611" s="89" t="s">
        <v>21</v>
      </c>
      <c r="S611" s="89">
        <v>1720398</v>
      </c>
      <c r="T611" s="89" t="s">
        <v>2234</v>
      </c>
      <c r="U611" s="89" t="s">
        <v>689</v>
      </c>
      <c r="V611" s="89" t="s">
        <v>736</v>
      </c>
      <c r="W611" s="89" t="s">
        <v>21</v>
      </c>
      <c r="X611" s="89" t="s">
        <v>22</v>
      </c>
      <c r="Y611" s="89" t="s">
        <v>2455</v>
      </c>
      <c r="Z611" s="89" t="s">
        <v>1953</v>
      </c>
      <c r="AA611" s="89" t="s">
        <v>3054</v>
      </c>
      <c r="AB611" s="89" t="s">
        <v>6123</v>
      </c>
      <c r="AC611" t="s">
        <v>794</v>
      </c>
      <c r="AD611" s="89">
        <v>0</v>
      </c>
      <c r="AE611" s="132">
        <f>Kalkulator!$F$3</f>
        <v>45383</v>
      </c>
      <c r="AF611" s="133">
        <f>Kalkulator!$H$3</f>
        <v>45412</v>
      </c>
    </row>
    <row r="612" spans="1:32" s="89" customFormat="1">
      <c r="A612" s="89" t="s">
        <v>1193</v>
      </c>
      <c r="B612" s="89" t="s">
        <v>4</v>
      </c>
      <c r="C612" s="89" t="s">
        <v>1657</v>
      </c>
      <c r="D612" s="89" t="s">
        <v>58</v>
      </c>
      <c r="E612" s="89" t="s">
        <v>1194</v>
      </c>
      <c r="F612" s="90" t="s">
        <v>1195</v>
      </c>
      <c r="G612" s="91" t="s">
        <v>12</v>
      </c>
      <c r="H612" s="89" t="s">
        <v>22</v>
      </c>
      <c r="I612" s="89" t="s">
        <v>987</v>
      </c>
      <c r="J612" s="89">
        <v>13600</v>
      </c>
      <c r="K612" s="89">
        <v>1</v>
      </c>
      <c r="L612" s="89" t="s">
        <v>1280</v>
      </c>
      <c r="M612" s="89" t="s">
        <v>21</v>
      </c>
      <c r="N612" s="89" t="s">
        <v>1297</v>
      </c>
      <c r="O612" s="89" t="s">
        <v>22</v>
      </c>
      <c r="P612" s="89" t="s">
        <v>22</v>
      </c>
      <c r="Q612" s="89" t="s">
        <v>22</v>
      </c>
      <c r="R612" s="89" t="s">
        <v>21</v>
      </c>
      <c r="S612" s="89">
        <v>47992</v>
      </c>
      <c r="T612" s="89" t="s">
        <v>2211</v>
      </c>
      <c r="U612" s="89" t="s">
        <v>1239</v>
      </c>
      <c r="V612" s="89" t="s">
        <v>736</v>
      </c>
      <c r="W612" s="89" t="s">
        <v>21</v>
      </c>
      <c r="X612" s="89" t="s">
        <v>22</v>
      </c>
      <c r="Y612" s="89" t="s">
        <v>2456</v>
      </c>
      <c r="Z612" s="89" t="s">
        <v>1954</v>
      </c>
      <c r="AA612" s="89" t="s">
        <v>3056</v>
      </c>
      <c r="AB612" s="89" t="s">
        <v>6124</v>
      </c>
      <c r="AC612" t="s">
        <v>794</v>
      </c>
      <c r="AD612" s="89">
        <v>0</v>
      </c>
      <c r="AE612" s="132">
        <f>Kalkulator!$F$3</f>
        <v>45383</v>
      </c>
      <c r="AF612" s="133">
        <f>Kalkulator!$H$3</f>
        <v>45412</v>
      </c>
    </row>
    <row r="613" spans="1:32" s="89" customFormat="1">
      <c r="A613" s="89" t="s">
        <v>1196</v>
      </c>
      <c r="B613" s="89" t="s">
        <v>4</v>
      </c>
      <c r="C613" s="89" t="s">
        <v>1657</v>
      </c>
      <c r="D613" s="89" t="s">
        <v>64</v>
      </c>
      <c r="E613" s="89" t="s">
        <v>65</v>
      </c>
      <c r="F613" s="90" t="s">
        <v>66</v>
      </c>
      <c r="G613" s="91" t="s">
        <v>12</v>
      </c>
      <c r="H613" s="89" t="s">
        <v>22</v>
      </c>
      <c r="I613" s="89" t="s">
        <v>67</v>
      </c>
      <c r="J613" s="89">
        <v>38900</v>
      </c>
      <c r="K613" s="89">
        <v>1</v>
      </c>
      <c r="L613" s="89" t="s">
        <v>1280</v>
      </c>
      <c r="M613" s="89" t="s">
        <v>21</v>
      </c>
      <c r="N613" s="89" t="s">
        <v>1281</v>
      </c>
      <c r="O613" s="89" t="s">
        <v>23</v>
      </c>
      <c r="P613" s="89" t="s">
        <v>23</v>
      </c>
      <c r="Q613" s="89" t="s">
        <v>23</v>
      </c>
      <c r="R613" s="89" t="s">
        <v>21</v>
      </c>
      <c r="S613" s="89">
        <v>632996</v>
      </c>
      <c r="T613" s="89" t="s">
        <v>2211</v>
      </c>
      <c r="U613" s="89" t="s">
        <v>1239</v>
      </c>
      <c r="V613" s="89" t="s">
        <v>736</v>
      </c>
      <c r="W613" s="89" t="s">
        <v>21</v>
      </c>
      <c r="X613" s="89" t="s">
        <v>22</v>
      </c>
      <c r="Y613" s="89" t="s">
        <v>2457</v>
      </c>
      <c r="Z613" s="89" t="s">
        <v>1955</v>
      </c>
      <c r="AA613" s="89" t="s">
        <v>3058</v>
      </c>
      <c r="AB613" s="89" t="s">
        <v>6125</v>
      </c>
      <c r="AC613" t="s">
        <v>794</v>
      </c>
      <c r="AD613" s="89">
        <v>0</v>
      </c>
      <c r="AE613" s="132">
        <f>Kalkulator!$F$3</f>
        <v>45383</v>
      </c>
      <c r="AF613" s="133">
        <f>Kalkulator!$H$3</f>
        <v>45412</v>
      </c>
    </row>
    <row r="614" spans="1:32" s="89" customFormat="1">
      <c r="A614" s="89" t="s">
        <v>1197</v>
      </c>
      <c r="B614" s="89" t="s">
        <v>4</v>
      </c>
      <c r="C614" s="89" t="s">
        <v>1657</v>
      </c>
      <c r="D614" s="89" t="s">
        <v>64</v>
      </c>
      <c r="E614" s="89" t="s">
        <v>65</v>
      </c>
      <c r="F614" s="90" t="s">
        <v>380</v>
      </c>
      <c r="G614" s="91" t="s">
        <v>12</v>
      </c>
      <c r="H614" s="89" t="s">
        <v>22</v>
      </c>
      <c r="I614" s="89" t="s">
        <v>777</v>
      </c>
      <c r="J614" s="89">
        <v>21400</v>
      </c>
      <c r="K614" s="89">
        <v>1</v>
      </c>
      <c r="L614" s="89" t="s">
        <v>1280</v>
      </c>
      <c r="M614" s="89" t="s">
        <v>21</v>
      </c>
      <c r="N614" s="89" t="s">
        <v>1297</v>
      </c>
      <c r="O614" s="89" t="s">
        <v>23</v>
      </c>
      <c r="P614" s="89" t="s">
        <v>23</v>
      </c>
      <c r="Q614" s="89" t="s">
        <v>23</v>
      </c>
      <c r="R614" s="89" t="s">
        <v>21</v>
      </c>
      <c r="S614" s="89">
        <v>632996</v>
      </c>
      <c r="T614" s="89" t="s">
        <v>2211</v>
      </c>
      <c r="U614" s="89" t="s">
        <v>1239</v>
      </c>
      <c r="V614" s="89" t="s">
        <v>736</v>
      </c>
      <c r="W614" s="89" t="s">
        <v>21</v>
      </c>
      <c r="X614" s="89" t="s">
        <v>22</v>
      </c>
      <c r="Y614" s="89" t="s">
        <v>2458</v>
      </c>
      <c r="Z614" s="89" t="s">
        <v>1956</v>
      </c>
      <c r="AA614" s="89" t="s">
        <v>3060</v>
      </c>
      <c r="AB614" s="89" t="s">
        <v>6126</v>
      </c>
      <c r="AC614" t="s">
        <v>794</v>
      </c>
      <c r="AD614" s="89">
        <v>0</v>
      </c>
      <c r="AE614" s="132">
        <f>Kalkulator!$F$3</f>
        <v>45383</v>
      </c>
      <c r="AF614" s="133">
        <f>Kalkulator!$H$3</f>
        <v>45412</v>
      </c>
    </row>
    <row r="615" spans="1:32" s="89" customFormat="1">
      <c r="A615" s="89" t="s">
        <v>1198</v>
      </c>
      <c r="B615" s="89" t="s">
        <v>4</v>
      </c>
      <c r="C615" s="89" t="s">
        <v>1657</v>
      </c>
      <c r="D615" s="89" t="s">
        <v>64</v>
      </c>
      <c r="E615" s="89" t="s">
        <v>65</v>
      </c>
      <c r="F615" s="90" t="s">
        <v>593</v>
      </c>
      <c r="G615" s="91" t="s">
        <v>12</v>
      </c>
      <c r="H615" s="89" t="s">
        <v>22</v>
      </c>
      <c r="I615" s="89" t="s">
        <v>1487</v>
      </c>
      <c r="J615" s="89">
        <v>22600</v>
      </c>
      <c r="K615" s="89">
        <v>1</v>
      </c>
      <c r="L615" s="89" t="s">
        <v>1280</v>
      </c>
      <c r="M615" s="89" t="s">
        <v>21</v>
      </c>
      <c r="N615" s="89" t="s">
        <v>1287</v>
      </c>
      <c r="O615" s="89" t="s">
        <v>23</v>
      </c>
      <c r="P615" s="89" t="s">
        <v>23</v>
      </c>
      <c r="Q615" s="89" t="s">
        <v>23</v>
      </c>
      <c r="R615" s="89" t="s">
        <v>21</v>
      </c>
      <c r="S615" s="89">
        <v>632996</v>
      </c>
      <c r="T615" s="89" t="s">
        <v>2211</v>
      </c>
      <c r="U615" s="89" t="s">
        <v>1239</v>
      </c>
      <c r="V615" s="89" t="s">
        <v>736</v>
      </c>
      <c r="W615" s="89" t="s">
        <v>21</v>
      </c>
      <c r="X615" s="89" t="s">
        <v>22</v>
      </c>
      <c r="Y615" s="89" t="s">
        <v>2459</v>
      </c>
      <c r="Z615" s="89" t="s">
        <v>1957</v>
      </c>
      <c r="AA615" s="89" t="s">
        <v>3062</v>
      </c>
      <c r="AB615" s="89" t="s">
        <v>6127</v>
      </c>
      <c r="AC615" t="s">
        <v>794</v>
      </c>
      <c r="AD615" s="89">
        <v>0</v>
      </c>
      <c r="AE615" s="132">
        <f>Kalkulator!$F$3</f>
        <v>45383</v>
      </c>
      <c r="AF615" s="133">
        <f>Kalkulator!$H$3</f>
        <v>45412</v>
      </c>
    </row>
    <row r="616" spans="1:32" s="89" customFormat="1">
      <c r="A616" s="89" t="s">
        <v>1199</v>
      </c>
      <c r="B616" s="89" t="s">
        <v>4</v>
      </c>
      <c r="C616" s="89" t="s">
        <v>1657</v>
      </c>
      <c r="D616" s="89" t="s">
        <v>64</v>
      </c>
      <c r="E616" s="89" t="s">
        <v>65</v>
      </c>
      <c r="F616" s="90" t="s">
        <v>1200</v>
      </c>
      <c r="G616" s="91" t="s">
        <v>12</v>
      </c>
      <c r="H616" s="89" t="s">
        <v>22</v>
      </c>
      <c r="I616" s="89" t="s">
        <v>231</v>
      </c>
      <c r="J616" s="89">
        <v>23700</v>
      </c>
      <c r="K616" s="89">
        <v>1</v>
      </c>
      <c r="L616" s="89" t="s">
        <v>1280</v>
      </c>
      <c r="M616" s="89" t="s">
        <v>21</v>
      </c>
      <c r="N616" s="89" t="s">
        <v>1324</v>
      </c>
      <c r="O616" s="89" t="s">
        <v>23</v>
      </c>
      <c r="P616" s="89" t="s">
        <v>23</v>
      </c>
      <c r="Q616" s="89" t="s">
        <v>23</v>
      </c>
      <c r="R616" s="89" t="s">
        <v>21</v>
      </c>
      <c r="S616" s="89">
        <v>632996</v>
      </c>
      <c r="T616" s="89" t="s">
        <v>2211</v>
      </c>
      <c r="U616" s="89" t="s">
        <v>1239</v>
      </c>
      <c r="V616" s="89" t="s">
        <v>736</v>
      </c>
      <c r="W616" s="89" t="s">
        <v>21</v>
      </c>
      <c r="X616" s="89" t="s">
        <v>22</v>
      </c>
      <c r="Y616" s="89" t="s">
        <v>2460</v>
      </c>
      <c r="Z616" s="89" t="s">
        <v>1958</v>
      </c>
      <c r="AA616" s="89" t="s">
        <v>3064</v>
      </c>
      <c r="AB616" s="89" t="s">
        <v>6128</v>
      </c>
      <c r="AC616" t="s">
        <v>794</v>
      </c>
      <c r="AD616" s="89">
        <v>0</v>
      </c>
      <c r="AE616" s="132">
        <f>Kalkulator!$F$3</f>
        <v>45383</v>
      </c>
      <c r="AF616" s="133">
        <f>Kalkulator!$H$3</f>
        <v>45412</v>
      </c>
    </row>
    <row r="617" spans="1:32" s="89" customFormat="1">
      <c r="A617" s="89" t="s">
        <v>1959</v>
      </c>
      <c r="B617" s="89" t="s">
        <v>4</v>
      </c>
      <c r="C617" s="89" t="s">
        <v>1657</v>
      </c>
      <c r="D617" s="89" t="s">
        <v>64</v>
      </c>
      <c r="E617" s="89" t="s">
        <v>65</v>
      </c>
      <c r="F617" s="90" t="s">
        <v>152</v>
      </c>
      <c r="G617" s="91" t="s">
        <v>12</v>
      </c>
      <c r="H617" s="89" t="s">
        <v>22</v>
      </c>
      <c r="I617" s="89" t="s">
        <v>22</v>
      </c>
      <c r="J617" s="89">
        <v>26700</v>
      </c>
      <c r="K617" s="89">
        <v>1</v>
      </c>
      <c r="L617" s="89" t="s">
        <v>1459</v>
      </c>
      <c r="M617" s="89" t="s">
        <v>21</v>
      </c>
      <c r="N617" s="89" t="s">
        <v>1297</v>
      </c>
      <c r="O617" s="89" t="s">
        <v>23</v>
      </c>
      <c r="P617" s="89" t="s">
        <v>23</v>
      </c>
      <c r="Q617" s="89" t="s">
        <v>23</v>
      </c>
      <c r="R617" s="89" t="s">
        <v>21</v>
      </c>
      <c r="S617" s="89">
        <v>632996</v>
      </c>
      <c r="T617" s="89" t="s">
        <v>2284</v>
      </c>
      <c r="U617" s="89" t="s">
        <v>1239</v>
      </c>
      <c r="V617" s="89" t="s">
        <v>736</v>
      </c>
      <c r="W617" s="89" t="s">
        <v>21</v>
      </c>
      <c r="X617" s="89" t="s">
        <v>22</v>
      </c>
      <c r="Y617" s="89" t="s">
        <v>2461</v>
      </c>
      <c r="Z617" s="89" t="s">
        <v>1960</v>
      </c>
      <c r="AA617" s="89" t="s">
        <v>3066</v>
      </c>
      <c r="AB617" s="89" t="s">
        <v>6129</v>
      </c>
      <c r="AC617" t="s">
        <v>794</v>
      </c>
      <c r="AD617" s="89">
        <v>0</v>
      </c>
      <c r="AE617" s="132">
        <f>Kalkulator!$F$3</f>
        <v>45383</v>
      </c>
      <c r="AF617" s="133">
        <f>Kalkulator!$H$3</f>
        <v>45412</v>
      </c>
    </row>
    <row r="618" spans="1:32" s="89" customFormat="1">
      <c r="A618" s="89" t="s">
        <v>1201</v>
      </c>
      <c r="B618" s="89" t="s">
        <v>4</v>
      </c>
      <c r="C618" s="89" t="s">
        <v>1657</v>
      </c>
      <c r="D618" s="89" t="s">
        <v>64</v>
      </c>
      <c r="E618" s="89" t="s">
        <v>65</v>
      </c>
      <c r="F618" s="90" t="s">
        <v>438</v>
      </c>
      <c r="G618" s="91" t="s">
        <v>12</v>
      </c>
      <c r="H618" s="89" t="s">
        <v>22</v>
      </c>
      <c r="I618" s="89" t="s">
        <v>439</v>
      </c>
      <c r="J618" s="89">
        <v>32600</v>
      </c>
      <c r="K618" s="89">
        <v>1</v>
      </c>
      <c r="L618" s="89" t="s">
        <v>1280</v>
      </c>
      <c r="M618" s="89" t="s">
        <v>21</v>
      </c>
      <c r="N618" s="89" t="s">
        <v>1297</v>
      </c>
      <c r="O618" s="89" t="s">
        <v>23</v>
      </c>
      <c r="P618" s="89" t="s">
        <v>23</v>
      </c>
      <c r="Q618" s="89" t="s">
        <v>23</v>
      </c>
      <c r="R618" s="89" t="s">
        <v>21</v>
      </c>
      <c r="S618" s="89">
        <v>632996</v>
      </c>
      <c r="T618" s="89" t="s">
        <v>2211</v>
      </c>
      <c r="U618" s="89" t="s">
        <v>1239</v>
      </c>
      <c r="V618" s="89" t="s">
        <v>736</v>
      </c>
      <c r="W618" s="89" t="s">
        <v>21</v>
      </c>
      <c r="X618" s="89" t="s">
        <v>22</v>
      </c>
      <c r="Y618" s="89" t="s">
        <v>2462</v>
      </c>
      <c r="Z618" s="89" t="s">
        <v>1961</v>
      </c>
      <c r="AA618" s="89" t="s">
        <v>3068</v>
      </c>
      <c r="AB618" s="89" t="s">
        <v>6130</v>
      </c>
      <c r="AC618" t="s">
        <v>794</v>
      </c>
      <c r="AD618" s="89">
        <v>0</v>
      </c>
      <c r="AE618" s="132">
        <f>Kalkulator!$F$3</f>
        <v>45383</v>
      </c>
      <c r="AF618" s="133">
        <f>Kalkulator!$H$3</f>
        <v>45412</v>
      </c>
    </row>
    <row r="619" spans="1:32" s="89" customFormat="1">
      <c r="A619" s="89" t="s">
        <v>1962</v>
      </c>
      <c r="B619" s="89" t="s">
        <v>4</v>
      </c>
      <c r="C619" s="89" t="s">
        <v>1657</v>
      </c>
      <c r="D619" s="89" t="s">
        <v>64</v>
      </c>
      <c r="E619" s="89" t="s">
        <v>65</v>
      </c>
      <c r="F619" s="90" t="s">
        <v>1963</v>
      </c>
      <c r="G619" s="91" t="s">
        <v>12</v>
      </c>
      <c r="H619" s="89" t="s">
        <v>22</v>
      </c>
      <c r="I619" s="89" t="s">
        <v>1964</v>
      </c>
      <c r="J619" s="89">
        <v>21600</v>
      </c>
      <c r="K619" s="89">
        <v>1</v>
      </c>
      <c r="L619" s="89" t="s">
        <v>1280</v>
      </c>
      <c r="M619" s="89" t="s">
        <v>21</v>
      </c>
      <c r="N619" s="89" t="s">
        <v>1965</v>
      </c>
      <c r="O619" s="89" t="s">
        <v>23</v>
      </c>
      <c r="P619" s="89" t="s">
        <v>23</v>
      </c>
      <c r="Q619" s="89" t="s">
        <v>23</v>
      </c>
      <c r="R619" s="89" t="s">
        <v>21</v>
      </c>
      <c r="S619" s="89">
        <v>632996</v>
      </c>
      <c r="T619" s="89" t="s">
        <v>2211</v>
      </c>
      <c r="U619" s="89" t="s">
        <v>1239</v>
      </c>
      <c r="V619" s="89" t="s">
        <v>736</v>
      </c>
      <c r="W619" s="89" t="s">
        <v>21</v>
      </c>
      <c r="X619" s="89" t="s">
        <v>22</v>
      </c>
      <c r="Y619" s="89" t="s">
        <v>2463</v>
      </c>
      <c r="Z619" s="89" t="s">
        <v>1966</v>
      </c>
      <c r="AA619" s="89" t="s">
        <v>3070</v>
      </c>
      <c r="AB619" s="89" t="s">
        <v>6131</v>
      </c>
      <c r="AC619" t="s">
        <v>794</v>
      </c>
      <c r="AD619" s="89">
        <v>0</v>
      </c>
      <c r="AE619" s="132">
        <f>Kalkulator!$F$3</f>
        <v>45383</v>
      </c>
      <c r="AF619" s="133">
        <f>Kalkulator!$H$3</f>
        <v>45412</v>
      </c>
    </row>
    <row r="620" spans="1:32" s="89" customFormat="1">
      <c r="A620" s="89" t="s">
        <v>1202</v>
      </c>
      <c r="B620" s="89" t="s">
        <v>4</v>
      </c>
      <c r="C620" s="89" t="s">
        <v>1657</v>
      </c>
      <c r="D620" s="89" t="s">
        <v>64</v>
      </c>
      <c r="E620" s="89" t="s">
        <v>65</v>
      </c>
      <c r="F620" s="90" t="s">
        <v>1203</v>
      </c>
      <c r="G620" s="91" t="s">
        <v>12</v>
      </c>
      <c r="H620" s="89" t="s">
        <v>22</v>
      </c>
      <c r="I620" s="89" t="s">
        <v>22</v>
      </c>
      <c r="J620" s="89">
        <v>21400</v>
      </c>
      <c r="K620" s="89">
        <v>1</v>
      </c>
      <c r="L620" s="89" t="s">
        <v>1459</v>
      </c>
      <c r="M620" s="89" t="s">
        <v>21</v>
      </c>
      <c r="N620" s="89" t="s">
        <v>1287</v>
      </c>
      <c r="O620" s="89" t="s">
        <v>23</v>
      </c>
      <c r="P620" s="89" t="s">
        <v>23</v>
      </c>
      <c r="Q620" s="89" t="s">
        <v>23</v>
      </c>
      <c r="R620" s="89" t="s">
        <v>21</v>
      </c>
      <c r="S620" s="89">
        <v>632996</v>
      </c>
      <c r="T620" s="89" t="s">
        <v>2209</v>
      </c>
      <c r="U620" s="89" t="s">
        <v>1239</v>
      </c>
      <c r="V620" s="89" t="s">
        <v>736</v>
      </c>
      <c r="W620" s="89" t="s">
        <v>21</v>
      </c>
      <c r="X620" s="89" t="s">
        <v>22</v>
      </c>
      <c r="Y620" s="89" t="s">
        <v>2464</v>
      </c>
      <c r="Z620" s="89" t="s">
        <v>1967</v>
      </c>
      <c r="AA620" s="89" t="s">
        <v>3072</v>
      </c>
      <c r="AB620" s="89" t="s">
        <v>6132</v>
      </c>
      <c r="AC620" t="s">
        <v>794</v>
      </c>
      <c r="AD620" s="89">
        <v>0</v>
      </c>
      <c r="AE620" s="132">
        <f>Kalkulator!$F$3</f>
        <v>45383</v>
      </c>
      <c r="AF620" s="133">
        <f>Kalkulator!$H$3</f>
        <v>45412</v>
      </c>
    </row>
    <row r="621" spans="1:32" s="89" customFormat="1">
      <c r="A621" s="89" t="s">
        <v>1204</v>
      </c>
      <c r="B621" s="89" t="s">
        <v>4</v>
      </c>
      <c r="C621" s="89" t="s">
        <v>1657</v>
      </c>
      <c r="D621" s="89" t="s">
        <v>58</v>
      </c>
      <c r="E621" s="89" t="s">
        <v>154</v>
      </c>
      <c r="F621" s="90" t="s">
        <v>1205</v>
      </c>
      <c r="G621" s="91" t="s">
        <v>12</v>
      </c>
      <c r="H621" s="89" t="s">
        <v>22</v>
      </c>
      <c r="I621" s="89" t="s">
        <v>1488</v>
      </c>
      <c r="J621" s="89">
        <v>20400</v>
      </c>
      <c r="K621" s="89">
        <v>1</v>
      </c>
      <c r="L621" s="89" t="s">
        <v>1280</v>
      </c>
      <c r="M621" s="89" t="s">
        <v>21</v>
      </c>
      <c r="N621" s="89" t="s">
        <v>1303</v>
      </c>
      <c r="O621" s="89" t="s">
        <v>23</v>
      </c>
      <c r="P621" s="89" t="s">
        <v>23</v>
      </c>
      <c r="Q621" s="89" t="s">
        <v>23</v>
      </c>
      <c r="R621" s="89" t="s">
        <v>62</v>
      </c>
      <c r="S621" s="89">
        <v>186913</v>
      </c>
      <c r="T621" s="89" t="s">
        <v>2211</v>
      </c>
      <c r="U621" s="89" t="s">
        <v>1239</v>
      </c>
      <c r="V621" s="89" t="s">
        <v>736</v>
      </c>
      <c r="W621" s="89" t="s">
        <v>21</v>
      </c>
      <c r="X621" s="89" t="s">
        <v>22</v>
      </c>
      <c r="Y621" s="89" t="s">
        <v>2465</v>
      </c>
      <c r="Z621" s="89" t="s">
        <v>1968</v>
      </c>
      <c r="AA621" s="89" t="s">
        <v>3074</v>
      </c>
      <c r="AB621" s="89" t="s">
        <v>6133</v>
      </c>
      <c r="AC621" t="s">
        <v>794</v>
      </c>
      <c r="AD621" s="89">
        <v>0</v>
      </c>
      <c r="AE621" s="132">
        <f>Kalkulator!$F$3</f>
        <v>45383</v>
      </c>
      <c r="AF621" s="133">
        <f>Kalkulator!$H$3</f>
        <v>45412</v>
      </c>
    </row>
    <row r="622" spans="1:32" s="89" customFormat="1">
      <c r="A622" s="89" t="s">
        <v>1206</v>
      </c>
      <c r="B622" s="89" t="s">
        <v>4</v>
      </c>
      <c r="C622" s="89" t="s">
        <v>1657</v>
      </c>
      <c r="D622" s="89" t="s">
        <v>58</v>
      </c>
      <c r="E622" s="89" t="s">
        <v>154</v>
      </c>
      <c r="F622" s="90" t="s">
        <v>1207</v>
      </c>
      <c r="G622" s="91" t="s">
        <v>12</v>
      </c>
      <c r="H622" s="89" t="s">
        <v>22</v>
      </c>
      <c r="I622" s="89" t="s">
        <v>174</v>
      </c>
      <c r="J622" s="89">
        <v>19800</v>
      </c>
      <c r="K622" s="89">
        <v>1</v>
      </c>
      <c r="L622" s="89" t="s">
        <v>1280</v>
      </c>
      <c r="M622" s="89" t="s">
        <v>21</v>
      </c>
      <c r="N622" s="89" t="s">
        <v>1310</v>
      </c>
      <c r="O622" s="89" t="s">
        <v>23</v>
      </c>
      <c r="P622" s="89" t="s">
        <v>23</v>
      </c>
      <c r="Q622" s="89" t="s">
        <v>23</v>
      </c>
      <c r="R622" s="89" t="s">
        <v>62</v>
      </c>
      <c r="S622" s="89">
        <v>186913</v>
      </c>
      <c r="T622" s="89" t="s">
        <v>2211</v>
      </c>
      <c r="U622" s="89" t="s">
        <v>1239</v>
      </c>
      <c r="V622" s="89" t="s">
        <v>736</v>
      </c>
      <c r="W622" s="89" t="s">
        <v>21</v>
      </c>
      <c r="X622" s="89" t="s">
        <v>22</v>
      </c>
      <c r="Y622" s="89" t="s">
        <v>2466</v>
      </c>
      <c r="Z622" s="89" t="s">
        <v>1969</v>
      </c>
      <c r="AA622" s="89" t="s">
        <v>3076</v>
      </c>
      <c r="AB622" s="89" t="s">
        <v>6134</v>
      </c>
      <c r="AC622" t="s">
        <v>794</v>
      </c>
      <c r="AD622" s="89">
        <v>0</v>
      </c>
      <c r="AE622" s="132">
        <f>Kalkulator!$F$3</f>
        <v>45383</v>
      </c>
      <c r="AF622" s="133">
        <f>Kalkulator!$H$3</f>
        <v>45412</v>
      </c>
    </row>
    <row r="623" spans="1:32" s="89" customFormat="1">
      <c r="A623" s="89" t="s">
        <v>1970</v>
      </c>
      <c r="B623" s="89" t="s">
        <v>4</v>
      </c>
      <c r="C623" s="89" t="s">
        <v>1657</v>
      </c>
      <c r="D623" s="89" t="s">
        <v>233</v>
      </c>
      <c r="E623" s="89" t="s">
        <v>1971</v>
      </c>
      <c r="F623" s="90" t="s">
        <v>1972</v>
      </c>
      <c r="G623" s="91" t="s">
        <v>12</v>
      </c>
      <c r="H623" s="89" t="s">
        <v>22</v>
      </c>
      <c r="I623" s="89" t="s">
        <v>22</v>
      </c>
      <c r="J623" s="89">
        <v>7400</v>
      </c>
      <c r="K623" s="89">
        <v>1</v>
      </c>
      <c r="L623" s="89" t="s">
        <v>1459</v>
      </c>
      <c r="M623" s="89" t="s">
        <v>21</v>
      </c>
      <c r="N623" s="89" t="s">
        <v>1971</v>
      </c>
      <c r="O623" s="89" t="s">
        <v>22</v>
      </c>
      <c r="P623" s="89" t="s">
        <v>22</v>
      </c>
      <c r="Q623" s="89" t="s">
        <v>22</v>
      </c>
      <c r="R623" s="89" t="s">
        <v>21</v>
      </c>
      <c r="S623" s="89">
        <v>22451</v>
      </c>
      <c r="T623" s="89" t="s">
        <v>2234</v>
      </c>
      <c r="U623" s="89" t="s">
        <v>1239</v>
      </c>
      <c r="V623" s="89" t="s">
        <v>736</v>
      </c>
      <c r="W623" s="89" t="s">
        <v>21</v>
      </c>
      <c r="X623" s="89" t="s">
        <v>22</v>
      </c>
      <c r="Y623" s="89" t="s">
        <v>2467</v>
      </c>
      <c r="Z623" s="89" t="s">
        <v>1973</v>
      </c>
      <c r="AA623" s="89" t="s">
        <v>3078</v>
      </c>
      <c r="AB623" s="89" t="s">
        <v>6135</v>
      </c>
      <c r="AC623" t="s">
        <v>794</v>
      </c>
      <c r="AD623" s="89">
        <v>0</v>
      </c>
      <c r="AE623" s="132">
        <f>Kalkulator!$F$3</f>
        <v>45383</v>
      </c>
      <c r="AF623" s="133">
        <f>Kalkulator!$H$3</f>
        <v>45412</v>
      </c>
    </row>
    <row r="624" spans="1:32" s="89" customFormat="1">
      <c r="A624" s="89" t="s">
        <v>1208</v>
      </c>
      <c r="B624" s="89" t="s">
        <v>4</v>
      </c>
      <c r="C624" s="89" t="s">
        <v>1657</v>
      </c>
      <c r="D624" s="89" t="s">
        <v>64</v>
      </c>
      <c r="E624" s="89" t="s">
        <v>1209</v>
      </c>
      <c r="F624" s="90" t="s">
        <v>1210</v>
      </c>
      <c r="G624" s="91" t="s">
        <v>12</v>
      </c>
      <c r="H624" s="89" t="s">
        <v>22</v>
      </c>
      <c r="I624" s="89" t="s">
        <v>803</v>
      </c>
      <c r="J624" s="89">
        <v>16500</v>
      </c>
      <c r="K624" s="89">
        <v>1</v>
      </c>
      <c r="L624" s="89" t="s">
        <v>1280</v>
      </c>
      <c r="M624" s="89" t="s">
        <v>21</v>
      </c>
      <c r="N624" s="89" t="s">
        <v>1209</v>
      </c>
      <c r="O624" s="89" t="s">
        <v>22</v>
      </c>
      <c r="P624" s="89" t="s">
        <v>22</v>
      </c>
      <c r="Q624" s="89" t="s">
        <v>22</v>
      </c>
      <c r="R624" s="89" t="s">
        <v>21</v>
      </c>
      <c r="S624" s="89">
        <v>30374</v>
      </c>
      <c r="T624" s="89" t="s">
        <v>2211</v>
      </c>
      <c r="U624" s="89" t="s">
        <v>1239</v>
      </c>
      <c r="V624" s="89" t="s">
        <v>736</v>
      </c>
      <c r="W624" s="89" t="s">
        <v>21</v>
      </c>
      <c r="X624" s="89" t="s">
        <v>22</v>
      </c>
      <c r="Y624" s="89" t="s">
        <v>2468</v>
      </c>
      <c r="Z624" s="89" t="s">
        <v>1974</v>
      </c>
      <c r="AA624" s="89" t="s">
        <v>3080</v>
      </c>
      <c r="AB624" s="89" t="s">
        <v>6136</v>
      </c>
      <c r="AC624" t="s">
        <v>794</v>
      </c>
      <c r="AD624" s="89">
        <v>0</v>
      </c>
      <c r="AE624" s="132">
        <f>Kalkulator!$F$3</f>
        <v>45383</v>
      </c>
      <c r="AF624" s="133">
        <f>Kalkulator!$H$3</f>
        <v>45412</v>
      </c>
    </row>
    <row r="625" spans="1:32" s="89" customFormat="1">
      <c r="A625" s="89" t="s">
        <v>1211</v>
      </c>
      <c r="B625" s="89" t="s">
        <v>4</v>
      </c>
      <c r="C625" s="89" t="s">
        <v>1657</v>
      </c>
      <c r="D625" s="89" t="s">
        <v>255</v>
      </c>
      <c r="E625" s="89" t="s">
        <v>331</v>
      </c>
      <c r="F625" s="90" t="s">
        <v>1212</v>
      </c>
      <c r="G625" s="91" t="s">
        <v>12</v>
      </c>
      <c r="H625" s="89" t="s">
        <v>22</v>
      </c>
      <c r="I625" s="89" t="s">
        <v>22</v>
      </c>
      <c r="J625" s="89">
        <v>15400</v>
      </c>
      <c r="K625" s="89">
        <v>1</v>
      </c>
      <c r="L625" s="89" t="s">
        <v>1280</v>
      </c>
      <c r="M625" s="89" t="s">
        <v>21</v>
      </c>
      <c r="N625" s="89" t="s">
        <v>1450</v>
      </c>
      <c r="O625" s="89" t="s">
        <v>22</v>
      </c>
      <c r="P625" s="89" t="s">
        <v>22</v>
      </c>
      <c r="Q625" s="89" t="s">
        <v>22</v>
      </c>
      <c r="R625" s="89" t="s">
        <v>21</v>
      </c>
      <c r="S625" s="89">
        <v>117699</v>
      </c>
      <c r="T625" s="89" t="s">
        <v>2209</v>
      </c>
      <c r="U625" s="89" t="s">
        <v>1239</v>
      </c>
      <c r="V625" s="89" t="s">
        <v>736</v>
      </c>
      <c r="W625" s="89" t="s">
        <v>21</v>
      </c>
      <c r="X625" s="89" t="s">
        <v>22</v>
      </c>
      <c r="Y625" s="89" t="s">
        <v>2469</v>
      </c>
      <c r="Z625" s="89" t="s">
        <v>1975</v>
      </c>
      <c r="AA625" s="89" t="s">
        <v>3082</v>
      </c>
      <c r="AB625" s="89" t="s">
        <v>6137</v>
      </c>
      <c r="AC625" t="s">
        <v>794</v>
      </c>
      <c r="AD625" s="89">
        <v>0</v>
      </c>
      <c r="AE625" s="132">
        <f>Kalkulator!$F$3</f>
        <v>45383</v>
      </c>
      <c r="AF625" s="133">
        <f>Kalkulator!$H$3</f>
        <v>45412</v>
      </c>
    </row>
    <row r="626" spans="1:32" s="89" customFormat="1">
      <c r="A626" s="89" t="s">
        <v>1213</v>
      </c>
      <c r="B626" s="89" t="s">
        <v>4</v>
      </c>
      <c r="C626" s="89" t="s">
        <v>1657</v>
      </c>
      <c r="D626" s="89" t="s">
        <v>29</v>
      </c>
      <c r="E626" s="89" t="s">
        <v>1214</v>
      </c>
      <c r="F626" s="90" t="s">
        <v>1215</v>
      </c>
      <c r="G626" s="91" t="s">
        <v>12</v>
      </c>
      <c r="H626" s="89" t="s">
        <v>22</v>
      </c>
      <c r="I626" s="89" t="s">
        <v>1489</v>
      </c>
      <c r="J626" s="89">
        <v>8420</v>
      </c>
      <c r="K626" s="89">
        <v>1</v>
      </c>
      <c r="L626" s="89" t="s">
        <v>1459</v>
      </c>
      <c r="M626" s="89" t="s">
        <v>21</v>
      </c>
      <c r="N626" s="89" t="s">
        <v>1214</v>
      </c>
      <c r="O626" s="89" t="s">
        <v>22</v>
      </c>
      <c r="P626" s="89" t="s">
        <v>22</v>
      </c>
      <c r="Q626" s="89" t="s">
        <v>22</v>
      </c>
      <c r="R626" s="89" t="s">
        <v>21</v>
      </c>
      <c r="S626" s="89">
        <v>41161</v>
      </c>
      <c r="T626" s="89" t="s">
        <v>2287</v>
      </c>
      <c r="U626" s="89" t="s">
        <v>689</v>
      </c>
      <c r="V626" s="89" t="s">
        <v>736</v>
      </c>
      <c r="W626" s="89" t="s">
        <v>21</v>
      </c>
      <c r="X626" s="89" t="s">
        <v>22</v>
      </c>
      <c r="Y626" s="89" t="s">
        <v>2470</v>
      </c>
      <c r="Z626" s="89" t="s">
        <v>1976</v>
      </c>
      <c r="AA626" s="89" t="s">
        <v>3084</v>
      </c>
      <c r="AB626" s="89" t="s">
        <v>6138</v>
      </c>
      <c r="AC626" t="s">
        <v>794</v>
      </c>
      <c r="AD626" s="89">
        <v>0</v>
      </c>
      <c r="AE626" s="132">
        <f>Kalkulator!$F$3</f>
        <v>45383</v>
      </c>
      <c r="AF626" s="133">
        <f>Kalkulator!$H$3</f>
        <v>45412</v>
      </c>
    </row>
    <row r="627" spans="1:32" s="89" customFormat="1">
      <c r="A627" s="89" t="s">
        <v>732</v>
      </c>
      <c r="B627" s="89" t="s">
        <v>4</v>
      </c>
      <c r="C627" s="89" t="s">
        <v>1977</v>
      </c>
      <c r="D627" s="89" t="s">
        <v>233</v>
      </c>
      <c r="E627" s="89" t="s">
        <v>234</v>
      </c>
      <c r="F627" s="90" t="s">
        <v>733</v>
      </c>
      <c r="G627" s="91" t="s">
        <v>12</v>
      </c>
      <c r="H627" s="89" t="s">
        <v>23</v>
      </c>
      <c r="I627" s="89" t="s">
        <v>1490</v>
      </c>
      <c r="J627" s="89">
        <v>547</v>
      </c>
      <c r="K627" s="89">
        <v>12</v>
      </c>
      <c r="L627" s="89" t="s">
        <v>688</v>
      </c>
      <c r="M627" s="89" t="s">
        <v>21</v>
      </c>
      <c r="N627" s="89" t="s">
        <v>1397</v>
      </c>
      <c r="O627" s="89" t="s">
        <v>22</v>
      </c>
      <c r="P627" s="89" t="s">
        <v>23</v>
      </c>
      <c r="Q627" s="89" t="s">
        <v>22</v>
      </c>
      <c r="R627" s="89" t="s">
        <v>21</v>
      </c>
      <c r="S627" s="89">
        <v>294675</v>
      </c>
      <c r="T627" s="89" t="s">
        <v>1265</v>
      </c>
      <c r="U627" s="89" t="s">
        <v>689</v>
      </c>
      <c r="V627" s="89" t="s">
        <v>25</v>
      </c>
      <c r="W627" s="89" t="s">
        <v>21</v>
      </c>
      <c r="X627" s="89" t="s">
        <v>22</v>
      </c>
      <c r="Y627" s="89" t="s">
        <v>21</v>
      </c>
      <c r="Z627" s="89" t="s">
        <v>1662</v>
      </c>
      <c r="AA627" s="89" t="s">
        <v>2632</v>
      </c>
      <c r="AB627" s="89" t="s">
        <v>5912</v>
      </c>
      <c r="AC627" t="s">
        <v>690</v>
      </c>
      <c r="AD627" s="89">
        <v>0</v>
      </c>
      <c r="AE627" s="132">
        <f>Kalkulator!$F$3</f>
        <v>45383</v>
      </c>
      <c r="AF627" s="133">
        <f>Kalkulator!$H$3</f>
        <v>45412</v>
      </c>
    </row>
    <row r="628" spans="1:32" s="89" customFormat="1">
      <c r="A628" s="89" t="s">
        <v>729</v>
      </c>
      <c r="B628" s="89" t="s">
        <v>4</v>
      </c>
      <c r="C628" s="89" t="s">
        <v>1977</v>
      </c>
      <c r="D628" s="89" t="s">
        <v>58</v>
      </c>
      <c r="E628" s="89" t="s">
        <v>96</v>
      </c>
      <c r="F628" s="90" t="s">
        <v>730</v>
      </c>
      <c r="G628" s="91" t="s">
        <v>12</v>
      </c>
      <c r="H628" s="89" t="s">
        <v>23</v>
      </c>
      <c r="I628" s="89" t="s">
        <v>731</v>
      </c>
      <c r="J628" s="89">
        <v>547</v>
      </c>
      <c r="K628" s="89">
        <v>14</v>
      </c>
      <c r="L628" s="89" t="s">
        <v>688</v>
      </c>
      <c r="M628" s="89" t="s">
        <v>21</v>
      </c>
      <c r="N628" s="89" t="s">
        <v>1396</v>
      </c>
      <c r="O628" s="89" t="s">
        <v>22</v>
      </c>
      <c r="P628" s="89" t="s">
        <v>22</v>
      </c>
      <c r="Q628" s="89" t="s">
        <v>22</v>
      </c>
      <c r="R628" s="89" t="s">
        <v>21</v>
      </c>
      <c r="S628" s="89">
        <v>175008</v>
      </c>
      <c r="T628" s="89" t="s">
        <v>1265</v>
      </c>
      <c r="U628" s="89" t="s">
        <v>689</v>
      </c>
      <c r="V628" s="89" t="s">
        <v>25</v>
      </c>
      <c r="W628" s="89" t="s">
        <v>21</v>
      </c>
      <c r="X628" s="89" t="s">
        <v>22</v>
      </c>
      <c r="Y628" s="89" t="s">
        <v>21</v>
      </c>
      <c r="Z628" s="89" t="s">
        <v>1978</v>
      </c>
      <c r="AA628" s="89" t="s">
        <v>3086</v>
      </c>
      <c r="AB628" s="89" t="s">
        <v>6139</v>
      </c>
      <c r="AC628" t="s">
        <v>690</v>
      </c>
      <c r="AD628" s="89">
        <v>0</v>
      </c>
      <c r="AE628" s="132">
        <f>Kalkulator!$F$3</f>
        <v>45383</v>
      </c>
      <c r="AF628" s="133">
        <f>Kalkulator!$H$3</f>
        <v>45412</v>
      </c>
    </row>
    <row r="629" spans="1:32" s="89" customFormat="1">
      <c r="A629" s="89" t="s">
        <v>726</v>
      </c>
      <c r="B629" s="89" t="s">
        <v>4</v>
      </c>
      <c r="C629" s="89" t="s">
        <v>1977</v>
      </c>
      <c r="D629" s="89" t="s">
        <v>18</v>
      </c>
      <c r="E629" s="89" t="s">
        <v>19</v>
      </c>
      <c r="F629" s="90" t="s">
        <v>727</v>
      </c>
      <c r="G629" s="91" t="s">
        <v>12</v>
      </c>
      <c r="H629" s="89" t="s">
        <v>23</v>
      </c>
      <c r="I629" s="89" t="s">
        <v>728</v>
      </c>
      <c r="J629" s="89">
        <v>547</v>
      </c>
      <c r="K629" s="89">
        <v>13</v>
      </c>
      <c r="L629" s="89" t="s">
        <v>688</v>
      </c>
      <c r="M629" s="89" t="s">
        <v>21</v>
      </c>
      <c r="N629" s="89" t="s">
        <v>1395</v>
      </c>
      <c r="O629" s="89" t="s">
        <v>22</v>
      </c>
      <c r="P629" s="89" t="s">
        <v>23</v>
      </c>
      <c r="Q629" s="89" t="s">
        <v>23</v>
      </c>
      <c r="R629" s="89" t="s">
        <v>21</v>
      </c>
      <c r="S629" s="89">
        <v>356177</v>
      </c>
      <c r="T629" s="89" t="s">
        <v>1265</v>
      </c>
      <c r="U629" s="89" t="s">
        <v>689</v>
      </c>
      <c r="V629" s="89" t="s">
        <v>25</v>
      </c>
      <c r="W629" s="89" t="s">
        <v>21</v>
      </c>
      <c r="X629" s="89" t="s">
        <v>22</v>
      </c>
      <c r="Y629" s="89" t="s">
        <v>21</v>
      </c>
      <c r="Z629" s="89" t="s">
        <v>1979</v>
      </c>
      <c r="AA629" s="89" t="s">
        <v>3088</v>
      </c>
      <c r="AB629" s="89" t="s">
        <v>6140</v>
      </c>
      <c r="AC629" t="s">
        <v>690</v>
      </c>
      <c r="AD629" s="89">
        <v>0</v>
      </c>
      <c r="AE629" s="132">
        <f>Kalkulator!$F$3</f>
        <v>45383</v>
      </c>
      <c r="AF629" s="133">
        <f>Kalkulator!$H$3</f>
        <v>45412</v>
      </c>
    </row>
    <row r="630" spans="1:32" s="89" customFormat="1">
      <c r="A630" s="89" t="s">
        <v>1262</v>
      </c>
      <c r="B630" s="89" t="s">
        <v>4</v>
      </c>
      <c r="C630" s="89" t="s">
        <v>1977</v>
      </c>
      <c r="D630" s="89" t="s">
        <v>18</v>
      </c>
      <c r="E630" s="89" t="s">
        <v>19</v>
      </c>
      <c r="F630" s="90" t="s">
        <v>1263</v>
      </c>
      <c r="G630" s="91" t="s">
        <v>12</v>
      </c>
      <c r="H630" s="89" t="s">
        <v>23</v>
      </c>
      <c r="I630" s="89" t="s">
        <v>1264</v>
      </c>
      <c r="J630" s="89">
        <v>547</v>
      </c>
      <c r="K630" s="89">
        <v>4</v>
      </c>
      <c r="L630" s="89" t="s">
        <v>688</v>
      </c>
      <c r="M630" s="89" t="s">
        <v>21</v>
      </c>
      <c r="N630" s="89" t="s">
        <v>1408</v>
      </c>
      <c r="O630" s="89" t="s">
        <v>22</v>
      </c>
      <c r="P630" s="89" t="s">
        <v>23</v>
      </c>
      <c r="Q630" s="89" t="s">
        <v>23</v>
      </c>
      <c r="R630" s="89" t="s">
        <v>21</v>
      </c>
      <c r="S630" s="89">
        <v>356177</v>
      </c>
      <c r="T630" s="89" t="s">
        <v>1265</v>
      </c>
      <c r="U630" s="89" t="s">
        <v>689</v>
      </c>
      <c r="V630" s="89" t="s">
        <v>25</v>
      </c>
      <c r="W630" s="89" t="s">
        <v>21</v>
      </c>
      <c r="X630" s="89" t="s">
        <v>22</v>
      </c>
      <c r="Y630" s="89" t="s">
        <v>21</v>
      </c>
      <c r="Z630" s="89" t="s">
        <v>1980</v>
      </c>
      <c r="AA630" s="89" t="s">
        <v>3090</v>
      </c>
      <c r="AB630" s="89" t="s">
        <v>6141</v>
      </c>
      <c r="AC630" t="s">
        <v>690</v>
      </c>
      <c r="AD630" s="89">
        <v>0</v>
      </c>
      <c r="AE630" s="132">
        <f>Kalkulator!$F$3</f>
        <v>45383</v>
      </c>
      <c r="AF630" s="133">
        <f>Kalkulator!$H$3</f>
        <v>45412</v>
      </c>
    </row>
    <row r="631" spans="1:32" s="89" customFormat="1">
      <c r="A631" s="89" t="s">
        <v>724</v>
      </c>
      <c r="B631" s="89" t="s">
        <v>4</v>
      </c>
      <c r="C631" s="89" t="s">
        <v>1977</v>
      </c>
      <c r="D631" s="89" t="s">
        <v>58</v>
      </c>
      <c r="E631" s="89" t="s">
        <v>242</v>
      </c>
      <c r="F631" s="90" t="s">
        <v>725</v>
      </c>
      <c r="G631" s="91" t="s">
        <v>12</v>
      </c>
      <c r="H631" s="89" t="s">
        <v>23</v>
      </c>
      <c r="I631" s="89" t="s">
        <v>803</v>
      </c>
      <c r="J631" s="89">
        <v>547</v>
      </c>
      <c r="K631" s="89">
        <v>8</v>
      </c>
      <c r="L631" s="89" t="s">
        <v>688</v>
      </c>
      <c r="M631" s="89" t="s">
        <v>21</v>
      </c>
      <c r="N631" s="89" t="s">
        <v>1394</v>
      </c>
      <c r="O631" s="89" t="s">
        <v>23</v>
      </c>
      <c r="P631" s="89" t="s">
        <v>23</v>
      </c>
      <c r="Q631" s="89" t="s">
        <v>23</v>
      </c>
      <c r="R631" s="89" t="s">
        <v>62</v>
      </c>
      <c r="S631" s="89">
        <v>112697</v>
      </c>
      <c r="T631" s="89" t="s">
        <v>1265</v>
      </c>
      <c r="U631" s="89" t="s">
        <v>689</v>
      </c>
      <c r="V631" s="89" t="s">
        <v>25</v>
      </c>
      <c r="W631" s="89" t="s">
        <v>21</v>
      </c>
      <c r="X631" s="89" t="s">
        <v>22</v>
      </c>
      <c r="Y631" s="89" t="s">
        <v>21</v>
      </c>
      <c r="Z631" s="89" t="s">
        <v>1981</v>
      </c>
      <c r="AA631" s="89" t="s">
        <v>3092</v>
      </c>
      <c r="AB631" s="89" t="s">
        <v>6142</v>
      </c>
      <c r="AC631" t="s">
        <v>690</v>
      </c>
      <c r="AD631" s="89">
        <v>0</v>
      </c>
      <c r="AE631" s="132">
        <f>Kalkulator!$F$3</f>
        <v>45383</v>
      </c>
      <c r="AF631" s="133">
        <f>Kalkulator!$H$3</f>
        <v>45412</v>
      </c>
    </row>
    <row r="632" spans="1:32" s="89" customFormat="1">
      <c r="A632" s="89" t="s">
        <v>721</v>
      </c>
      <c r="B632" s="89" t="s">
        <v>4</v>
      </c>
      <c r="C632" s="89" t="s">
        <v>1977</v>
      </c>
      <c r="D632" s="89" t="s">
        <v>49</v>
      </c>
      <c r="E632" s="89" t="s">
        <v>50</v>
      </c>
      <c r="F632" s="90" t="s">
        <v>722</v>
      </c>
      <c r="G632" s="91" t="s">
        <v>12</v>
      </c>
      <c r="H632" s="89" t="s">
        <v>23</v>
      </c>
      <c r="I632" s="89" t="s">
        <v>22</v>
      </c>
      <c r="J632" s="89">
        <v>547</v>
      </c>
      <c r="K632" s="89">
        <v>21</v>
      </c>
      <c r="L632" s="89" t="s">
        <v>688</v>
      </c>
      <c r="M632" s="89" t="s">
        <v>21</v>
      </c>
      <c r="N632" s="89" t="s">
        <v>1393</v>
      </c>
      <c r="O632" s="89" t="s">
        <v>23</v>
      </c>
      <c r="P632" s="89" t="s">
        <v>23</v>
      </c>
      <c r="Q632" s="89" t="s">
        <v>23</v>
      </c>
      <c r="R632" s="89" t="s">
        <v>52</v>
      </c>
      <c r="S632" s="89">
        <v>456967</v>
      </c>
      <c r="T632" s="89" t="s">
        <v>1272</v>
      </c>
      <c r="U632" s="89" t="s">
        <v>689</v>
      </c>
      <c r="V632" s="89" t="s">
        <v>25</v>
      </c>
      <c r="W632" s="89" t="s">
        <v>21</v>
      </c>
      <c r="X632" s="89" t="s">
        <v>22</v>
      </c>
      <c r="Y632" s="89" t="s">
        <v>21</v>
      </c>
      <c r="Z632" s="89" t="s">
        <v>1982</v>
      </c>
      <c r="AA632" s="89" t="s">
        <v>3094</v>
      </c>
      <c r="AB632" s="89" t="s">
        <v>6143</v>
      </c>
      <c r="AC632" t="s">
        <v>690</v>
      </c>
      <c r="AD632" s="89">
        <v>0</v>
      </c>
      <c r="AE632" s="132">
        <f>Kalkulator!$F$3</f>
        <v>45383</v>
      </c>
      <c r="AF632" s="133">
        <f>Kalkulator!$H$3</f>
        <v>45412</v>
      </c>
    </row>
    <row r="633" spans="1:32" s="89" customFormat="1">
      <c r="A633" s="89" t="s">
        <v>723</v>
      </c>
      <c r="B633" s="89" t="s">
        <v>4</v>
      </c>
      <c r="C633" s="89" t="s">
        <v>1977</v>
      </c>
      <c r="D633" s="89" t="s">
        <v>49</v>
      </c>
      <c r="E633" s="89" t="s">
        <v>50</v>
      </c>
      <c r="F633" s="90" t="s">
        <v>628</v>
      </c>
      <c r="G633" s="91" t="s">
        <v>12</v>
      </c>
      <c r="H633" s="89" t="s">
        <v>23</v>
      </c>
      <c r="I633" s="89" t="s">
        <v>273</v>
      </c>
      <c r="J633" s="89">
        <v>547</v>
      </c>
      <c r="K633" s="89">
        <v>10</v>
      </c>
      <c r="L633" s="89" t="s">
        <v>688</v>
      </c>
      <c r="M633" s="89" t="s">
        <v>21</v>
      </c>
      <c r="N633" s="89" t="s">
        <v>1386</v>
      </c>
      <c r="O633" s="89" t="s">
        <v>23</v>
      </c>
      <c r="P633" s="89" t="s">
        <v>23</v>
      </c>
      <c r="Q633" s="89" t="s">
        <v>23</v>
      </c>
      <c r="R633" s="89" t="s">
        <v>52</v>
      </c>
      <c r="S633" s="89">
        <v>456967</v>
      </c>
      <c r="T633" s="89" t="s">
        <v>1265</v>
      </c>
      <c r="U633" s="89" t="s">
        <v>689</v>
      </c>
      <c r="V633" s="89" t="s">
        <v>25</v>
      </c>
      <c r="W633" s="89" t="s">
        <v>21</v>
      </c>
      <c r="X633" s="89" t="s">
        <v>22</v>
      </c>
      <c r="Y633" s="89" t="s">
        <v>21</v>
      </c>
      <c r="Z633" s="89" t="s">
        <v>1983</v>
      </c>
      <c r="AA633" s="89" t="s">
        <v>3096</v>
      </c>
      <c r="AB633" s="89" t="s">
        <v>6144</v>
      </c>
      <c r="AC633" t="s">
        <v>690</v>
      </c>
      <c r="AD633" s="89">
        <v>0</v>
      </c>
      <c r="AE633" s="132">
        <f>Kalkulator!$F$3</f>
        <v>45383</v>
      </c>
      <c r="AF633" s="133">
        <f>Kalkulator!$H$3</f>
        <v>45412</v>
      </c>
    </row>
    <row r="634" spans="1:32" s="89" customFormat="1">
      <c r="A634" s="89" t="s">
        <v>719</v>
      </c>
      <c r="B634" s="89" t="s">
        <v>4</v>
      </c>
      <c r="C634" s="89" t="s">
        <v>1977</v>
      </c>
      <c r="D634" s="89" t="s">
        <v>58</v>
      </c>
      <c r="E634" s="89" t="s">
        <v>190</v>
      </c>
      <c r="F634" s="90" t="s">
        <v>720</v>
      </c>
      <c r="G634" s="91" t="s">
        <v>12</v>
      </c>
      <c r="H634" s="89" t="s">
        <v>23</v>
      </c>
      <c r="I634" s="89" t="s">
        <v>1491</v>
      </c>
      <c r="J634" s="89">
        <v>547</v>
      </c>
      <c r="K634" s="89">
        <v>11</v>
      </c>
      <c r="L634" s="89" t="s">
        <v>688</v>
      </c>
      <c r="M634" s="89" t="s">
        <v>21</v>
      </c>
      <c r="N634" s="89" t="s">
        <v>1281</v>
      </c>
      <c r="O634" s="89" t="s">
        <v>23</v>
      </c>
      <c r="P634" s="89" t="s">
        <v>23</v>
      </c>
      <c r="Q634" s="89" t="s">
        <v>23</v>
      </c>
      <c r="R634" s="89" t="s">
        <v>62</v>
      </c>
      <c r="S634" s="89">
        <v>186347</v>
      </c>
      <c r="T634" s="89" t="s">
        <v>1265</v>
      </c>
      <c r="U634" s="89" t="s">
        <v>689</v>
      </c>
      <c r="V634" s="89" t="s">
        <v>25</v>
      </c>
      <c r="W634" s="89" t="s">
        <v>21</v>
      </c>
      <c r="X634" s="89" t="s">
        <v>22</v>
      </c>
      <c r="Y634" s="89" t="s">
        <v>21</v>
      </c>
      <c r="Z634" s="89" t="s">
        <v>1984</v>
      </c>
      <c r="AA634" s="89" t="s">
        <v>3098</v>
      </c>
      <c r="AB634" s="89" t="s">
        <v>6145</v>
      </c>
      <c r="AC634" t="s">
        <v>690</v>
      </c>
      <c r="AD634" s="89">
        <v>0</v>
      </c>
      <c r="AE634" s="132">
        <f>Kalkulator!$F$3</f>
        <v>45383</v>
      </c>
      <c r="AF634" s="133">
        <f>Kalkulator!$H$3</f>
        <v>45412</v>
      </c>
    </row>
    <row r="635" spans="1:32" s="89" customFormat="1">
      <c r="A635" s="89" t="s">
        <v>717</v>
      </c>
      <c r="B635" s="89" t="s">
        <v>4</v>
      </c>
      <c r="C635" s="89" t="s">
        <v>1977</v>
      </c>
      <c r="D635" s="89" t="s">
        <v>58</v>
      </c>
      <c r="E635" s="89" t="s">
        <v>59</v>
      </c>
      <c r="F635" s="90" t="s">
        <v>718</v>
      </c>
      <c r="G635" s="91" t="s">
        <v>12</v>
      </c>
      <c r="H635" s="89" t="s">
        <v>23</v>
      </c>
      <c r="I635" s="89" t="s">
        <v>22</v>
      </c>
      <c r="J635" s="89">
        <v>547</v>
      </c>
      <c r="K635" s="89">
        <v>16</v>
      </c>
      <c r="L635" s="89" t="s">
        <v>688</v>
      </c>
      <c r="M635" s="89" t="s">
        <v>21</v>
      </c>
      <c r="N635" s="89" t="s">
        <v>1281</v>
      </c>
      <c r="O635" s="89" t="s">
        <v>23</v>
      </c>
      <c r="P635" s="89" t="s">
        <v>23</v>
      </c>
      <c r="Q635" s="89" t="s">
        <v>23</v>
      </c>
      <c r="R635" s="89" t="s">
        <v>62</v>
      </c>
      <c r="S635" s="89">
        <v>296262</v>
      </c>
      <c r="T635" s="89" t="s">
        <v>1272</v>
      </c>
      <c r="U635" s="89" t="s">
        <v>689</v>
      </c>
      <c r="V635" s="89" t="s">
        <v>25</v>
      </c>
      <c r="W635" s="89" t="s">
        <v>21</v>
      </c>
      <c r="X635" s="89" t="s">
        <v>22</v>
      </c>
      <c r="Y635" s="89" t="s">
        <v>21</v>
      </c>
      <c r="Z635" s="89" t="s">
        <v>1985</v>
      </c>
      <c r="AA635" s="89" t="s">
        <v>3100</v>
      </c>
      <c r="AB635" s="89" t="s">
        <v>6146</v>
      </c>
      <c r="AC635" t="s">
        <v>690</v>
      </c>
      <c r="AD635" s="89">
        <v>0</v>
      </c>
      <c r="AE635" s="132">
        <f>Kalkulator!$F$3</f>
        <v>45383</v>
      </c>
      <c r="AF635" s="133">
        <f>Kalkulator!$H$3</f>
        <v>45412</v>
      </c>
    </row>
    <row r="636" spans="1:32" s="89" customFormat="1">
      <c r="A636" s="89" t="s">
        <v>715</v>
      </c>
      <c r="B636" s="89" t="s">
        <v>4</v>
      </c>
      <c r="C636" s="89" t="s">
        <v>1977</v>
      </c>
      <c r="D636" s="89" t="s">
        <v>54</v>
      </c>
      <c r="E636" s="89" t="s">
        <v>55</v>
      </c>
      <c r="F636" s="90" t="s">
        <v>716</v>
      </c>
      <c r="G636" s="91" t="s">
        <v>12</v>
      </c>
      <c r="H636" s="89" t="s">
        <v>23</v>
      </c>
      <c r="I636" s="89" t="s">
        <v>22</v>
      </c>
      <c r="J636" s="89">
        <v>547</v>
      </c>
      <c r="K636" s="89">
        <v>9</v>
      </c>
      <c r="L636" s="89" t="s">
        <v>688</v>
      </c>
      <c r="M636" s="89" t="s">
        <v>21</v>
      </c>
      <c r="N636" s="89" t="s">
        <v>1353</v>
      </c>
      <c r="O636" s="89" t="s">
        <v>23</v>
      </c>
      <c r="P636" s="89" t="s">
        <v>23</v>
      </c>
      <c r="Q636" s="89" t="s">
        <v>23</v>
      </c>
      <c r="R636" s="89" t="s">
        <v>21</v>
      </c>
      <c r="S636" s="89">
        <v>756183</v>
      </c>
      <c r="T636" s="89" t="s">
        <v>1272</v>
      </c>
      <c r="U636" s="89" t="s">
        <v>689</v>
      </c>
      <c r="V636" s="89" t="s">
        <v>25</v>
      </c>
      <c r="W636" s="89" t="s">
        <v>21</v>
      </c>
      <c r="X636" s="89" t="s">
        <v>22</v>
      </c>
      <c r="Y636" s="89" t="s">
        <v>21</v>
      </c>
      <c r="Z636" s="89" t="s">
        <v>1986</v>
      </c>
      <c r="AA636" s="89" t="s">
        <v>3102</v>
      </c>
      <c r="AB636" s="89" t="s">
        <v>6147</v>
      </c>
      <c r="AC636" t="s">
        <v>690</v>
      </c>
      <c r="AD636" s="89">
        <v>0</v>
      </c>
      <c r="AE636" s="132">
        <f>Kalkulator!$F$3</f>
        <v>45383</v>
      </c>
      <c r="AF636" s="133">
        <f>Kalkulator!$H$3</f>
        <v>45412</v>
      </c>
    </row>
    <row r="637" spans="1:32" s="89" customFormat="1">
      <c r="A637" s="89" t="s">
        <v>710</v>
      </c>
      <c r="B637" s="89" t="s">
        <v>4</v>
      </c>
      <c r="C637" s="89" t="s">
        <v>1977</v>
      </c>
      <c r="D637" s="89" t="s">
        <v>117</v>
      </c>
      <c r="E637" s="89" t="s">
        <v>118</v>
      </c>
      <c r="F637" s="90" t="s">
        <v>711</v>
      </c>
      <c r="G637" s="91" t="s">
        <v>12</v>
      </c>
      <c r="H637" s="89" t="s">
        <v>23</v>
      </c>
      <c r="I637" s="89" t="s">
        <v>712</v>
      </c>
      <c r="J637" s="89">
        <v>547</v>
      </c>
      <c r="K637" s="89">
        <v>11</v>
      </c>
      <c r="L637" s="89" t="s">
        <v>688</v>
      </c>
      <c r="M637" s="89" t="s">
        <v>21</v>
      </c>
      <c r="N637" s="89" t="s">
        <v>1392</v>
      </c>
      <c r="O637" s="89" t="s">
        <v>22</v>
      </c>
      <c r="P637" s="89" t="s">
        <v>23</v>
      </c>
      <c r="Q637" s="89" t="s">
        <v>23</v>
      </c>
      <c r="R637" s="89" t="s">
        <v>21</v>
      </c>
      <c r="S637" s="89">
        <v>348450</v>
      </c>
      <c r="T637" s="89" t="s">
        <v>1265</v>
      </c>
      <c r="U637" s="89" t="s">
        <v>689</v>
      </c>
      <c r="V637" s="89" t="s">
        <v>25</v>
      </c>
      <c r="W637" s="89" t="s">
        <v>21</v>
      </c>
      <c r="X637" s="89" t="s">
        <v>22</v>
      </c>
      <c r="Y637" s="89" t="s">
        <v>21</v>
      </c>
      <c r="Z637" s="89" t="s">
        <v>1987</v>
      </c>
      <c r="AA637" s="89" t="s">
        <v>3104</v>
      </c>
      <c r="AB637" s="89" t="s">
        <v>6148</v>
      </c>
      <c r="AC637" t="s">
        <v>690</v>
      </c>
      <c r="AD637" s="89">
        <v>0</v>
      </c>
      <c r="AE637" s="132">
        <f>Kalkulator!$F$3</f>
        <v>45383</v>
      </c>
      <c r="AF637" s="133">
        <f>Kalkulator!$H$3</f>
        <v>45412</v>
      </c>
    </row>
    <row r="638" spans="1:32" s="89" customFormat="1">
      <c r="A638" s="89" t="s">
        <v>713</v>
      </c>
      <c r="B638" s="89" t="s">
        <v>4</v>
      </c>
      <c r="C638" s="89" t="s">
        <v>1977</v>
      </c>
      <c r="D638" s="89" t="s">
        <v>117</v>
      </c>
      <c r="E638" s="89" t="s">
        <v>118</v>
      </c>
      <c r="F638" s="90" t="s">
        <v>714</v>
      </c>
      <c r="G638" s="91" t="s">
        <v>12</v>
      </c>
      <c r="H638" s="89" t="s">
        <v>23</v>
      </c>
      <c r="I638" s="89" t="s">
        <v>1466</v>
      </c>
      <c r="J638" s="89">
        <v>547</v>
      </c>
      <c r="K638" s="89">
        <v>8</v>
      </c>
      <c r="L638" s="89" t="s">
        <v>688</v>
      </c>
      <c r="M638" s="89" t="s">
        <v>21</v>
      </c>
      <c r="N638" s="89" t="s">
        <v>1281</v>
      </c>
      <c r="O638" s="89" t="s">
        <v>22</v>
      </c>
      <c r="P638" s="89" t="s">
        <v>23</v>
      </c>
      <c r="Q638" s="89" t="s">
        <v>23</v>
      </c>
      <c r="R638" s="89" t="s">
        <v>21</v>
      </c>
      <c r="S638" s="89">
        <v>348450</v>
      </c>
      <c r="T638" s="89" t="s">
        <v>1265</v>
      </c>
      <c r="U638" s="89" t="s">
        <v>689</v>
      </c>
      <c r="V638" s="89" t="s">
        <v>25</v>
      </c>
      <c r="W638" s="89" t="s">
        <v>21</v>
      </c>
      <c r="X638" s="89" t="s">
        <v>22</v>
      </c>
      <c r="Y638" s="89" t="s">
        <v>21</v>
      </c>
      <c r="Z638" s="89" t="s">
        <v>1988</v>
      </c>
      <c r="AA638" s="89" t="s">
        <v>3106</v>
      </c>
      <c r="AB638" s="89" t="s">
        <v>6149</v>
      </c>
      <c r="AC638" t="s">
        <v>690</v>
      </c>
      <c r="AD638" s="89">
        <v>0</v>
      </c>
      <c r="AE638" s="132">
        <f>Kalkulator!$F$3</f>
        <v>45383</v>
      </c>
      <c r="AF638" s="133">
        <f>Kalkulator!$H$3</f>
        <v>45412</v>
      </c>
    </row>
    <row r="639" spans="1:32" s="89" customFormat="1">
      <c r="A639" s="89" t="s">
        <v>782</v>
      </c>
      <c r="B639" s="89" t="s">
        <v>4</v>
      </c>
      <c r="C639" s="89" t="s">
        <v>1977</v>
      </c>
      <c r="D639" s="89" t="s">
        <v>117</v>
      </c>
      <c r="E639" s="89" t="s">
        <v>118</v>
      </c>
      <c r="F639" s="90" t="s">
        <v>783</v>
      </c>
      <c r="G639" s="91" t="s">
        <v>12</v>
      </c>
      <c r="H639" s="89" t="s">
        <v>23</v>
      </c>
      <c r="I639" s="89" t="s">
        <v>987</v>
      </c>
      <c r="J639" s="89">
        <v>547</v>
      </c>
      <c r="K639" s="89">
        <v>9</v>
      </c>
      <c r="L639" s="89" t="s">
        <v>688</v>
      </c>
      <c r="M639" s="89" t="s">
        <v>21</v>
      </c>
      <c r="N639" s="89" t="s">
        <v>1335</v>
      </c>
      <c r="O639" s="89" t="s">
        <v>22</v>
      </c>
      <c r="P639" s="89" t="s">
        <v>23</v>
      </c>
      <c r="Q639" s="89" t="s">
        <v>23</v>
      </c>
      <c r="R639" s="89" t="s">
        <v>21</v>
      </c>
      <c r="S639" s="89">
        <v>348450</v>
      </c>
      <c r="T639" s="89" t="s">
        <v>1265</v>
      </c>
      <c r="U639" s="89" t="s">
        <v>689</v>
      </c>
      <c r="V639" s="89" t="s">
        <v>25</v>
      </c>
      <c r="W639" s="89" t="s">
        <v>21</v>
      </c>
      <c r="X639" s="89" t="s">
        <v>22</v>
      </c>
      <c r="Y639" s="89" t="s">
        <v>21</v>
      </c>
      <c r="Z639" s="89" t="s">
        <v>1989</v>
      </c>
      <c r="AA639" s="89" t="s">
        <v>3108</v>
      </c>
      <c r="AB639" s="89" t="s">
        <v>6150</v>
      </c>
      <c r="AC639" t="s">
        <v>690</v>
      </c>
      <c r="AD639" s="89">
        <v>0</v>
      </c>
      <c r="AE639" s="132">
        <f>Kalkulator!$F$3</f>
        <v>45383</v>
      </c>
      <c r="AF639" s="133">
        <f>Kalkulator!$H$3</f>
        <v>45412</v>
      </c>
    </row>
    <row r="640" spans="1:32" s="89" customFormat="1">
      <c r="A640" s="89" t="s">
        <v>709</v>
      </c>
      <c r="B640" s="89" t="s">
        <v>4</v>
      </c>
      <c r="C640" s="89" t="s">
        <v>1977</v>
      </c>
      <c r="D640" s="89" t="s">
        <v>44</v>
      </c>
      <c r="E640" s="89" t="s">
        <v>45</v>
      </c>
      <c r="F640" s="90" t="s">
        <v>46</v>
      </c>
      <c r="G640" s="91" t="s">
        <v>12</v>
      </c>
      <c r="H640" s="89" t="s">
        <v>23</v>
      </c>
      <c r="I640" s="89" t="s">
        <v>47</v>
      </c>
      <c r="J640" s="89">
        <v>547</v>
      </c>
      <c r="K640" s="89">
        <v>9</v>
      </c>
      <c r="L640" s="89" t="s">
        <v>688</v>
      </c>
      <c r="M640" s="89" t="s">
        <v>21</v>
      </c>
      <c r="N640" s="89" t="s">
        <v>1297</v>
      </c>
      <c r="O640" s="89" t="s">
        <v>23</v>
      </c>
      <c r="P640" s="89" t="s">
        <v>23</v>
      </c>
      <c r="Q640" s="89" t="s">
        <v>23</v>
      </c>
      <c r="R640" s="89" t="s">
        <v>21</v>
      </c>
      <c r="S640" s="89">
        <v>551627</v>
      </c>
      <c r="T640" s="89" t="s">
        <v>1265</v>
      </c>
      <c r="U640" s="89" t="s">
        <v>689</v>
      </c>
      <c r="V640" s="89" t="s">
        <v>25</v>
      </c>
      <c r="W640" s="89" t="s">
        <v>21</v>
      </c>
      <c r="X640" s="89" t="s">
        <v>22</v>
      </c>
      <c r="Y640" s="89" t="s">
        <v>21</v>
      </c>
      <c r="Z640" s="89" t="s">
        <v>1990</v>
      </c>
      <c r="AA640" s="89" t="s">
        <v>3110</v>
      </c>
      <c r="AB640" s="89" t="s">
        <v>6151</v>
      </c>
      <c r="AC640" t="s">
        <v>690</v>
      </c>
      <c r="AD640" s="89">
        <v>0</v>
      </c>
      <c r="AE640" s="132">
        <f>Kalkulator!$F$3</f>
        <v>45383</v>
      </c>
      <c r="AF640" s="133">
        <f>Kalkulator!$H$3</f>
        <v>45412</v>
      </c>
    </row>
    <row r="641" spans="1:32" s="89" customFormat="1">
      <c r="A641" s="89" t="s">
        <v>784</v>
      </c>
      <c r="B641" s="89" t="s">
        <v>4</v>
      </c>
      <c r="C641" s="89" t="s">
        <v>1977</v>
      </c>
      <c r="D641" s="89" t="s">
        <v>117</v>
      </c>
      <c r="E641" s="89" t="s">
        <v>785</v>
      </c>
      <c r="F641" s="90" t="s">
        <v>786</v>
      </c>
      <c r="G641" s="91" t="s">
        <v>12</v>
      </c>
      <c r="H641" s="89" t="s">
        <v>23</v>
      </c>
      <c r="I641" s="89" t="s">
        <v>1475</v>
      </c>
      <c r="J641" s="89">
        <v>547</v>
      </c>
      <c r="K641" s="89">
        <v>5</v>
      </c>
      <c r="L641" s="89" t="s">
        <v>688</v>
      </c>
      <c r="M641" s="89" t="s">
        <v>21</v>
      </c>
      <c r="N641" s="89" t="s">
        <v>1400</v>
      </c>
      <c r="O641" s="89" t="s">
        <v>22</v>
      </c>
      <c r="P641" s="89" t="s">
        <v>22</v>
      </c>
      <c r="Q641" s="89" t="s">
        <v>22</v>
      </c>
      <c r="R641" s="89" t="s">
        <v>21</v>
      </c>
      <c r="S641" s="89">
        <v>47417</v>
      </c>
      <c r="T641" s="89" t="s">
        <v>1265</v>
      </c>
      <c r="U641" s="89" t="s">
        <v>689</v>
      </c>
      <c r="V641" s="89" t="s">
        <v>25</v>
      </c>
      <c r="W641" s="89" t="s">
        <v>21</v>
      </c>
      <c r="X641" s="89" t="s">
        <v>22</v>
      </c>
      <c r="Y641" s="89" t="s">
        <v>21</v>
      </c>
      <c r="Z641" s="89" t="s">
        <v>1991</v>
      </c>
      <c r="AA641" s="89" t="s">
        <v>3112</v>
      </c>
      <c r="AB641" s="89" t="s">
        <v>6152</v>
      </c>
      <c r="AC641" t="s">
        <v>690</v>
      </c>
      <c r="AD641" s="89">
        <v>0</v>
      </c>
      <c r="AE641" s="132">
        <f>Kalkulator!$F$3</f>
        <v>45383</v>
      </c>
      <c r="AF641" s="133">
        <f>Kalkulator!$H$3</f>
        <v>45412</v>
      </c>
    </row>
    <row r="642" spans="1:32" s="89" customFormat="1">
      <c r="A642" s="89" t="s">
        <v>707</v>
      </c>
      <c r="B642" s="89" t="s">
        <v>4</v>
      </c>
      <c r="C642" s="89" t="s">
        <v>1977</v>
      </c>
      <c r="D642" s="89" t="s">
        <v>132</v>
      </c>
      <c r="E642" s="89" t="s">
        <v>135</v>
      </c>
      <c r="F642" s="90" t="s">
        <v>708</v>
      </c>
      <c r="G642" s="91" t="s">
        <v>12</v>
      </c>
      <c r="H642" s="89" t="s">
        <v>23</v>
      </c>
      <c r="I642" s="89" t="s">
        <v>1466</v>
      </c>
      <c r="J642" s="89">
        <v>547</v>
      </c>
      <c r="K642" s="89">
        <v>10</v>
      </c>
      <c r="L642" s="89" t="s">
        <v>688</v>
      </c>
      <c r="M642" s="89" t="s">
        <v>21</v>
      </c>
      <c r="N642" s="89" t="s">
        <v>1300</v>
      </c>
      <c r="O642" s="89" t="s">
        <v>22</v>
      </c>
      <c r="P642" s="89" t="s">
        <v>22</v>
      </c>
      <c r="Q642" s="89" t="s">
        <v>22</v>
      </c>
      <c r="R642" s="89" t="s">
        <v>21</v>
      </c>
      <c r="S642" s="89">
        <v>178227</v>
      </c>
      <c r="T642" s="89" t="s">
        <v>1265</v>
      </c>
      <c r="U642" s="89" t="s">
        <v>689</v>
      </c>
      <c r="V642" s="89" t="s">
        <v>25</v>
      </c>
      <c r="W642" s="89" t="s">
        <v>21</v>
      </c>
      <c r="X642" s="89" t="s">
        <v>22</v>
      </c>
      <c r="Y642" s="89" t="s">
        <v>21</v>
      </c>
      <c r="Z642" s="89" t="s">
        <v>1992</v>
      </c>
      <c r="AA642" s="89" t="s">
        <v>3114</v>
      </c>
      <c r="AB642" s="89" t="s">
        <v>6153</v>
      </c>
      <c r="AC642" t="s">
        <v>690</v>
      </c>
      <c r="AD642" s="89">
        <v>0</v>
      </c>
      <c r="AE642" s="132">
        <f>Kalkulator!$F$3</f>
        <v>45383</v>
      </c>
      <c r="AF642" s="133">
        <f>Kalkulator!$H$3</f>
        <v>45412</v>
      </c>
    </row>
    <row r="643" spans="1:32" s="89" customFormat="1">
      <c r="A643" s="89" t="s">
        <v>1547</v>
      </c>
      <c r="B643" s="89" t="s">
        <v>4</v>
      </c>
      <c r="C643" s="89" t="s">
        <v>1977</v>
      </c>
      <c r="D643" s="89" t="s">
        <v>29</v>
      </c>
      <c r="E643" s="89" t="s">
        <v>409</v>
      </c>
      <c r="F643" s="90" t="s">
        <v>1548</v>
      </c>
      <c r="G643" s="91" t="s">
        <v>12</v>
      </c>
      <c r="H643" s="89" t="s">
        <v>23</v>
      </c>
      <c r="I643" s="89" t="s">
        <v>1549</v>
      </c>
      <c r="J643" s="89">
        <v>547</v>
      </c>
      <c r="K643" s="89">
        <v>2</v>
      </c>
      <c r="L643" s="89" t="s">
        <v>688</v>
      </c>
      <c r="M643" s="89" t="s">
        <v>21</v>
      </c>
      <c r="N643" s="89" t="s">
        <v>1281</v>
      </c>
      <c r="O643" s="89" t="s">
        <v>22</v>
      </c>
      <c r="P643" s="89" t="s">
        <v>22</v>
      </c>
      <c r="Q643" s="89" t="s">
        <v>22</v>
      </c>
      <c r="R643" s="89" t="s">
        <v>21</v>
      </c>
      <c r="S643" s="89">
        <v>76005</v>
      </c>
      <c r="T643" s="89" t="s">
        <v>1265</v>
      </c>
      <c r="U643" s="89" t="s">
        <v>689</v>
      </c>
      <c r="V643" s="89" t="s">
        <v>25</v>
      </c>
      <c r="W643" s="89" t="s">
        <v>21</v>
      </c>
      <c r="X643" s="89" t="s">
        <v>22</v>
      </c>
      <c r="Y643" s="89" t="s">
        <v>21</v>
      </c>
      <c r="Z643" s="89" t="s">
        <v>1993</v>
      </c>
      <c r="AA643" s="89" t="s">
        <v>3116</v>
      </c>
      <c r="AB643" s="89" t="s">
        <v>6154</v>
      </c>
      <c r="AC643" t="s">
        <v>690</v>
      </c>
      <c r="AD643" s="89">
        <v>0</v>
      </c>
      <c r="AE643" s="132">
        <f>Kalkulator!$F$3</f>
        <v>45383</v>
      </c>
      <c r="AF643" s="133">
        <f>Kalkulator!$H$3</f>
        <v>45412</v>
      </c>
    </row>
    <row r="644" spans="1:32" s="89" customFormat="1">
      <c r="A644" s="89" t="s">
        <v>704</v>
      </c>
      <c r="B644" s="89" t="s">
        <v>4</v>
      </c>
      <c r="C644" s="89" t="s">
        <v>1977</v>
      </c>
      <c r="D644" s="89" t="s">
        <v>18</v>
      </c>
      <c r="E644" s="89" t="s">
        <v>146</v>
      </c>
      <c r="F644" s="90" t="s">
        <v>705</v>
      </c>
      <c r="G644" s="91" t="s">
        <v>12</v>
      </c>
      <c r="H644" s="89" t="s">
        <v>23</v>
      </c>
      <c r="I644" s="89" t="s">
        <v>706</v>
      </c>
      <c r="J644" s="89">
        <v>547</v>
      </c>
      <c r="K644" s="89">
        <v>10</v>
      </c>
      <c r="L644" s="89" t="s">
        <v>688</v>
      </c>
      <c r="M644" s="89" t="s">
        <v>21</v>
      </c>
      <c r="N644" s="89" t="s">
        <v>326</v>
      </c>
      <c r="O644" s="89" t="s">
        <v>22</v>
      </c>
      <c r="P644" s="89" t="s">
        <v>22</v>
      </c>
      <c r="Q644" s="89" t="s">
        <v>22</v>
      </c>
      <c r="R644" s="89" t="s">
        <v>21</v>
      </c>
      <c r="S644" s="89">
        <v>205312</v>
      </c>
      <c r="T644" s="89" t="s">
        <v>1265</v>
      </c>
      <c r="U644" s="89" t="s">
        <v>689</v>
      </c>
      <c r="V644" s="89" t="s">
        <v>25</v>
      </c>
      <c r="W644" s="89" t="s">
        <v>21</v>
      </c>
      <c r="X644" s="89" t="s">
        <v>22</v>
      </c>
      <c r="Y644" s="89" t="s">
        <v>21</v>
      </c>
      <c r="Z644" s="89" t="s">
        <v>1994</v>
      </c>
      <c r="AA644" s="89" t="s">
        <v>3118</v>
      </c>
      <c r="AB644" s="89" t="s">
        <v>6155</v>
      </c>
      <c r="AC644" t="s">
        <v>690</v>
      </c>
      <c r="AD644" s="89">
        <v>0</v>
      </c>
      <c r="AE644" s="132">
        <f>Kalkulator!$F$3</f>
        <v>45383</v>
      </c>
      <c r="AF644" s="133">
        <f>Kalkulator!$H$3</f>
        <v>45412</v>
      </c>
    </row>
    <row r="645" spans="1:32" s="89" customFormat="1">
      <c r="A645" s="89" t="s">
        <v>703</v>
      </c>
      <c r="B645" s="89" t="s">
        <v>4</v>
      </c>
      <c r="C645" s="89" t="s">
        <v>1977</v>
      </c>
      <c r="D645" s="89" t="s">
        <v>64</v>
      </c>
      <c r="E645" s="89" t="s">
        <v>357</v>
      </c>
      <c r="F645" s="90" t="s">
        <v>358</v>
      </c>
      <c r="G645" s="91" t="s">
        <v>12</v>
      </c>
      <c r="H645" s="89" t="s">
        <v>23</v>
      </c>
      <c r="I645" s="89" t="s">
        <v>1483</v>
      </c>
      <c r="J645" s="89">
        <v>547</v>
      </c>
      <c r="K645" s="89">
        <v>8</v>
      </c>
      <c r="L645" s="89" t="s">
        <v>688</v>
      </c>
      <c r="M645" s="89" t="s">
        <v>21</v>
      </c>
      <c r="N645" s="89" t="s">
        <v>1347</v>
      </c>
      <c r="O645" s="89" t="s">
        <v>22</v>
      </c>
      <c r="P645" s="89" t="s">
        <v>22</v>
      </c>
      <c r="Q645" s="89" t="s">
        <v>22</v>
      </c>
      <c r="R645" s="89" t="s">
        <v>21</v>
      </c>
      <c r="S645" s="89">
        <v>120197</v>
      </c>
      <c r="T645" s="89" t="s">
        <v>1265</v>
      </c>
      <c r="U645" s="89" t="s">
        <v>689</v>
      </c>
      <c r="V645" s="89" t="s">
        <v>25</v>
      </c>
      <c r="W645" s="89" t="s">
        <v>21</v>
      </c>
      <c r="X645" s="89" t="s">
        <v>22</v>
      </c>
      <c r="Y645" s="89" t="s">
        <v>21</v>
      </c>
      <c r="Z645" s="89" t="s">
        <v>1995</v>
      </c>
      <c r="AA645" s="89" t="s">
        <v>3120</v>
      </c>
      <c r="AB645" s="89" t="s">
        <v>6156</v>
      </c>
      <c r="AC645" t="s">
        <v>690</v>
      </c>
      <c r="AD645" s="89">
        <v>0</v>
      </c>
      <c r="AE645" s="132">
        <f>Kalkulator!$F$3</f>
        <v>45383</v>
      </c>
      <c r="AF645" s="133">
        <f>Kalkulator!$H$3</f>
        <v>45412</v>
      </c>
    </row>
    <row r="646" spans="1:32" s="89" customFormat="1">
      <c r="A646" s="89" t="s">
        <v>692</v>
      </c>
      <c r="B646" s="89" t="s">
        <v>4</v>
      </c>
      <c r="C646" s="89" t="s">
        <v>1977</v>
      </c>
      <c r="D646" s="89" t="s">
        <v>29</v>
      </c>
      <c r="E646" s="89" t="s">
        <v>30</v>
      </c>
      <c r="F646" s="90" t="s">
        <v>693</v>
      </c>
      <c r="G646" s="91" t="s">
        <v>12</v>
      </c>
      <c r="H646" s="89" t="s">
        <v>23</v>
      </c>
      <c r="I646" s="89" t="s">
        <v>694</v>
      </c>
      <c r="J646" s="89">
        <v>547</v>
      </c>
      <c r="K646" s="89">
        <v>12</v>
      </c>
      <c r="L646" s="89" t="s">
        <v>688</v>
      </c>
      <c r="M646" s="89" t="s">
        <v>21</v>
      </c>
      <c r="N646" s="89" t="s">
        <v>1291</v>
      </c>
      <c r="O646" s="89" t="s">
        <v>23</v>
      </c>
      <c r="P646" s="89" t="s">
        <v>23</v>
      </c>
      <c r="Q646" s="89" t="s">
        <v>23</v>
      </c>
      <c r="R646" s="89" t="s">
        <v>21</v>
      </c>
      <c r="S646" s="89">
        <v>1720398</v>
      </c>
      <c r="T646" s="89" t="s">
        <v>1265</v>
      </c>
      <c r="U646" s="89" t="s">
        <v>689</v>
      </c>
      <c r="V646" s="89" t="s">
        <v>25</v>
      </c>
      <c r="W646" s="89" t="s">
        <v>21</v>
      </c>
      <c r="X646" s="89" t="s">
        <v>22</v>
      </c>
      <c r="Y646" s="89" t="s">
        <v>21</v>
      </c>
      <c r="Z646" s="89" t="s">
        <v>1996</v>
      </c>
      <c r="AA646" s="89" t="s">
        <v>3122</v>
      </c>
      <c r="AB646" s="89" t="s">
        <v>6157</v>
      </c>
      <c r="AC646" t="s">
        <v>690</v>
      </c>
      <c r="AD646" s="89">
        <v>0</v>
      </c>
      <c r="AE646" s="132">
        <f>Kalkulator!$F$3</f>
        <v>45383</v>
      </c>
      <c r="AF646" s="133">
        <f>Kalkulator!$H$3</f>
        <v>45412</v>
      </c>
    </row>
    <row r="647" spans="1:32" s="89" customFormat="1">
      <c r="A647" s="89" t="s">
        <v>697</v>
      </c>
      <c r="B647" s="89" t="s">
        <v>4</v>
      </c>
      <c r="C647" s="89" t="s">
        <v>1977</v>
      </c>
      <c r="D647" s="89" t="s">
        <v>29</v>
      </c>
      <c r="E647" s="89" t="s">
        <v>30</v>
      </c>
      <c r="F647" s="90" t="s">
        <v>37</v>
      </c>
      <c r="G647" s="91" t="s">
        <v>12</v>
      </c>
      <c r="H647" s="89" t="s">
        <v>23</v>
      </c>
      <c r="I647" s="89" t="s">
        <v>38</v>
      </c>
      <c r="J647" s="89">
        <v>547</v>
      </c>
      <c r="K647" s="89">
        <v>16</v>
      </c>
      <c r="L647" s="89" t="s">
        <v>688</v>
      </c>
      <c r="M647" s="89" t="s">
        <v>21</v>
      </c>
      <c r="N647" s="89" t="s">
        <v>1282</v>
      </c>
      <c r="O647" s="89" t="s">
        <v>23</v>
      </c>
      <c r="P647" s="89" t="s">
        <v>23</v>
      </c>
      <c r="Q647" s="89" t="s">
        <v>23</v>
      </c>
      <c r="R647" s="89" t="s">
        <v>21</v>
      </c>
      <c r="S647" s="89">
        <v>1720398</v>
      </c>
      <c r="T647" s="89" t="s">
        <v>1265</v>
      </c>
      <c r="U647" s="89" t="s">
        <v>689</v>
      </c>
      <c r="V647" s="89" t="s">
        <v>25</v>
      </c>
      <c r="W647" s="89" t="s">
        <v>21</v>
      </c>
      <c r="X647" s="89" t="s">
        <v>22</v>
      </c>
      <c r="Y647" s="89" t="s">
        <v>21</v>
      </c>
      <c r="Z647" s="89" t="s">
        <v>1997</v>
      </c>
      <c r="AA647" s="89" t="s">
        <v>3124</v>
      </c>
      <c r="AB647" s="89" t="s">
        <v>6158</v>
      </c>
      <c r="AC647" t="s">
        <v>690</v>
      </c>
      <c r="AD647" s="89">
        <v>0</v>
      </c>
      <c r="AE647" s="132">
        <f>Kalkulator!$F$3</f>
        <v>45383</v>
      </c>
      <c r="AF647" s="133">
        <f>Kalkulator!$H$3</f>
        <v>45412</v>
      </c>
    </row>
    <row r="648" spans="1:32" s="89" customFormat="1">
      <c r="A648" s="89" t="s">
        <v>698</v>
      </c>
      <c r="B648" s="89" t="s">
        <v>4</v>
      </c>
      <c r="C648" s="89" t="s">
        <v>1977</v>
      </c>
      <c r="D648" s="89" t="s">
        <v>29</v>
      </c>
      <c r="E648" s="89" t="s">
        <v>30</v>
      </c>
      <c r="F648" s="90" t="s">
        <v>699</v>
      </c>
      <c r="G648" s="91" t="s">
        <v>12</v>
      </c>
      <c r="H648" s="89" t="s">
        <v>23</v>
      </c>
      <c r="I648" s="89" t="s">
        <v>700</v>
      </c>
      <c r="J648" s="89">
        <v>547</v>
      </c>
      <c r="K648" s="89">
        <v>7</v>
      </c>
      <c r="L648" s="89" t="s">
        <v>688</v>
      </c>
      <c r="M648" s="89" t="s">
        <v>21</v>
      </c>
      <c r="N648" s="89" t="s">
        <v>1356</v>
      </c>
      <c r="O648" s="89" t="s">
        <v>23</v>
      </c>
      <c r="P648" s="89" t="s">
        <v>23</v>
      </c>
      <c r="Q648" s="89" t="s">
        <v>23</v>
      </c>
      <c r="R648" s="89" t="s">
        <v>21</v>
      </c>
      <c r="S648" s="89">
        <v>1720398</v>
      </c>
      <c r="T648" s="89" t="s">
        <v>1265</v>
      </c>
      <c r="U648" s="89" t="s">
        <v>689</v>
      </c>
      <c r="V648" s="89" t="s">
        <v>25</v>
      </c>
      <c r="W648" s="89" t="s">
        <v>21</v>
      </c>
      <c r="X648" s="89" t="s">
        <v>22</v>
      </c>
      <c r="Y648" s="89" t="s">
        <v>21</v>
      </c>
      <c r="Z648" s="89" t="s">
        <v>1998</v>
      </c>
      <c r="AA648" s="89" t="s">
        <v>3126</v>
      </c>
      <c r="AB648" s="89" t="s">
        <v>6159</v>
      </c>
      <c r="AC648" t="s">
        <v>690</v>
      </c>
      <c r="AD648" s="89">
        <v>0</v>
      </c>
      <c r="AE648" s="132">
        <f>Kalkulator!$F$3</f>
        <v>45383</v>
      </c>
      <c r="AF648" s="133">
        <f>Kalkulator!$H$3</f>
        <v>45412</v>
      </c>
    </row>
    <row r="649" spans="1:32" s="89" customFormat="1">
      <c r="A649" s="89" t="s">
        <v>701</v>
      </c>
      <c r="B649" s="89" t="s">
        <v>4</v>
      </c>
      <c r="C649" s="89" t="s">
        <v>1977</v>
      </c>
      <c r="D649" s="89" t="s">
        <v>29</v>
      </c>
      <c r="E649" s="89" t="s">
        <v>30</v>
      </c>
      <c r="F649" s="90" t="s">
        <v>702</v>
      </c>
      <c r="G649" s="91" t="s">
        <v>12</v>
      </c>
      <c r="H649" s="89" t="s">
        <v>23</v>
      </c>
      <c r="I649" s="89" t="s">
        <v>22</v>
      </c>
      <c r="J649" s="89">
        <v>547</v>
      </c>
      <c r="K649" s="89">
        <v>12</v>
      </c>
      <c r="L649" s="89" t="s">
        <v>688</v>
      </c>
      <c r="M649" s="89" t="s">
        <v>21</v>
      </c>
      <c r="N649" s="89" t="s">
        <v>1359</v>
      </c>
      <c r="O649" s="89" t="s">
        <v>23</v>
      </c>
      <c r="P649" s="89" t="s">
        <v>23</v>
      </c>
      <c r="Q649" s="89" t="s">
        <v>23</v>
      </c>
      <c r="R649" s="89" t="s">
        <v>21</v>
      </c>
      <c r="S649" s="89">
        <v>1720398</v>
      </c>
      <c r="T649" s="89" t="s">
        <v>1272</v>
      </c>
      <c r="U649" s="89" t="s">
        <v>689</v>
      </c>
      <c r="V649" s="89" t="s">
        <v>25</v>
      </c>
      <c r="W649" s="89" t="s">
        <v>21</v>
      </c>
      <c r="X649" s="89" t="s">
        <v>22</v>
      </c>
      <c r="Y649" s="89" t="s">
        <v>21</v>
      </c>
      <c r="Z649" s="89" t="s">
        <v>1999</v>
      </c>
      <c r="AA649" s="89" t="s">
        <v>3128</v>
      </c>
      <c r="AB649" s="89" t="s">
        <v>6160</v>
      </c>
      <c r="AC649" t="s">
        <v>690</v>
      </c>
      <c r="AD649" s="89">
        <v>0</v>
      </c>
      <c r="AE649" s="132">
        <f>Kalkulator!$F$3</f>
        <v>45383</v>
      </c>
      <c r="AF649" s="133">
        <f>Kalkulator!$H$3</f>
        <v>45412</v>
      </c>
    </row>
    <row r="650" spans="1:32" s="89" customFormat="1">
      <c r="A650" s="89" t="s">
        <v>695</v>
      </c>
      <c r="B650" s="89" t="s">
        <v>4</v>
      </c>
      <c r="C650" s="89" t="s">
        <v>1977</v>
      </c>
      <c r="D650" s="89" t="s">
        <v>29</v>
      </c>
      <c r="E650" s="89" t="s">
        <v>30</v>
      </c>
      <c r="F650" s="90" t="s">
        <v>696</v>
      </c>
      <c r="G650" s="91" t="s">
        <v>12</v>
      </c>
      <c r="H650" s="89" t="s">
        <v>23</v>
      </c>
      <c r="I650" s="89" t="s">
        <v>22</v>
      </c>
      <c r="J650" s="89">
        <v>547</v>
      </c>
      <c r="K650" s="89">
        <v>13</v>
      </c>
      <c r="L650" s="89" t="s">
        <v>688</v>
      </c>
      <c r="M650" s="89" t="s">
        <v>21</v>
      </c>
      <c r="N650" s="89" t="s">
        <v>1281</v>
      </c>
      <c r="O650" s="89" t="s">
        <v>23</v>
      </c>
      <c r="P650" s="89" t="s">
        <v>23</v>
      </c>
      <c r="Q650" s="89" t="s">
        <v>23</v>
      </c>
      <c r="R650" s="89" t="s">
        <v>21</v>
      </c>
      <c r="S650" s="89">
        <v>1720398</v>
      </c>
      <c r="T650" s="89" t="s">
        <v>1272</v>
      </c>
      <c r="U650" s="89" t="s">
        <v>689</v>
      </c>
      <c r="V650" s="89" t="s">
        <v>25</v>
      </c>
      <c r="W650" s="89" t="s">
        <v>21</v>
      </c>
      <c r="X650" s="89" t="s">
        <v>22</v>
      </c>
      <c r="Y650" s="89" t="s">
        <v>21</v>
      </c>
      <c r="Z650" s="89" t="s">
        <v>2000</v>
      </c>
      <c r="AA650" s="89" t="s">
        <v>3130</v>
      </c>
      <c r="AB650" s="89" t="s">
        <v>6161</v>
      </c>
      <c r="AC650" t="s">
        <v>690</v>
      </c>
      <c r="AD650" s="89">
        <v>0</v>
      </c>
      <c r="AE650" s="132">
        <f>Kalkulator!$F$3</f>
        <v>45383</v>
      </c>
      <c r="AF650" s="133">
        <f>Kalkulator!$H$3</f>
        <v>45412</v>
      </c>
    </row>
    <row r="651" spans="1:32" s="89" customFormat="1">
      <c r="A651" s="89" t="s">
        <v>691</v>
      </c>
      <c r="B651" s="89" t="s">
        <v>4</v>
      </c>
      <c r="C651" s="89" t="s">
        <v>1977</v>
      </c>
      <c r="D651" s="89" t="s">
        <v>64</v>
      </c>
      <c r="E651" s="89" t="s">
        <v>65</v>
      </c>
      <c r="F651" s="90" t="s">
        <v>613</v>
      </c>
      <c r="G651" s="91" t="s">
        <v>12</v>
      </c>
      <c r="H651" s="89" t="s">
        <v>23</v>
      </c>
      <c r="I651" s="89" t="s">
        <v>614</v>
      </c>
      <c r="J651" s="89">
        <v>547</v>
      </c>
      <c r="K651" s="89">
        <v>9</v>
      </c>
      <c r="L651" s="89" t="s">
        <v>688</v>
      </c>
      <c r="M651" s="89" t="s">
        <v>21</v>
      </c>
      <c r="N651" s="89" t="s">
        <v>1324</v>
      </c>
      <c r="O651" s="89" t="s">
        <v>23</v>
      </c>
      <c r="P651" s="89" t="s">
        <v>23</v>
      </c>
      <c r="Q651" s="89" t="s">
        <v>23</v>
      </c>
      <c r="R651" s="89" t="s">
        <v>21</v>
      </c>
      <c r="S651" s="89">
        <v>632996</v>
      </c>
      <c r="T651" s="89" t="s">
        <v>1265</v>
      </c>
      <c r="U651" s="89" t="s">
        <v>689</v>
      </c>
      <c r="V651" s="89" t="s">
        <v>25</v>
      </c>
      <c r="W651" s="89" t="s">
        <v>21</v>
      </c>
      <c r="X651" s="89" t="s">
        <v>22</v>
      </c>
      <c r="Y651" s="89" t="s">
        <v>21</v>
      </c>
      <c r="Z651" s="89" t="s">
        <v>2001</v>
      </c>
      <c r="AA651" s="89" t="s">
        <v>3132</v>
      </c>
      <c r="AB651" s="89" t="s">
        <v>6162</v>
      </c>
      <c r="AC651" t="s">
        <v>690</v>
      </c>
      <c r="AD651" s="89">
        <v>0</v>
      </c>
      <c r="AE651" s="132">
        <f>Kalkulator!$F$3</f>
        <v>45383</v>
      </c>
      <c r="AF651" s="133">
        <f>Kalkulator!$H$3</f>
        <v>45412</v>
      </c>
    </row>
    <row r="652" spans="1:32" s="89" customFormat="1">
      <c r="A652" s="89" t="s">
        <v>685</v>
      </c>
      <c r="B652" s="89" t="s">
        <v>4</v>
      </c>
      <c r="C652" s="89" t="s">
        <v>1977</v>
      </c>
      <c r="D652" s="89" t="s">
        <v>64</v>
      </c>
      <c r="E652" s="89" t="s">
        <v>65</v>
      </c>
      <c r="F652" s="90" t="s">
        <v>686</v>
      </c>
      <c r="G652" s="91" t="s">
        <v>12</v>
      </c>
      <c r="H652" s="89" t="s">
        <v>23</v>
      </c>
      <c r="I652" s="89" t="s">
        <v>687</v>
      </c>
      <c r="J652" s="89">
        <v>547</v>
      </c>
      <c r="K652" s="89">
        <v>11</v>
      </c>
      <c r="L652" s="89" t="s">
        <v>688</v>
      </c>
      <c r="M652" s="89" t="s">
        <v>21</v>
      </c>
      <c r="N652" s="89" t="s">
        <v>1297</v>
      </c>
      <c r="O652" s="89" t="s">
        <v>23</v>
      </c>
      <c r="P652" s="89" t="s">
        <v>23</v>
      </c>
      <c r="Q652" s="89" t="s">
        <v>23</v>
      </c>
      <c r="R652" s="89" t="s">
        <v>21</v>
      </c>
      <c r="S652" s="89">
        <v>632996</v>
      </c>
      <c r="T652" s="89" t="s">
        <v>1265</v>
      </c>
      <c r="U652" s="89" t="s">
        <v>689</v>
      </c>
      <c r="V652" s="89" t="s">
        <v>25</v>
      </c>
      <c r="W652" s="89" t="s">
        <v>21</v>
      </c>
      <c r="X652" s="89" t="s">
        <v>22</v>
      </c>
      <c r="Y652" s="89" t="s">
        <v>21</v>
      </c>
      <c r="Z652" s="89" t="s">
        <v>2002</v>
      </c>
      <c r="AA652" s="89" t="s">
        <v>3134</v>
      </c>
      <c r="AB652" s="89" t="s">
        <v>6163</v>
      </c>
      <c r="AC652" t="s">
        <v>690</v>
      </c>
      <c r="AD652" s="89">
        <v>0</v>
      </c>
      <c r="AE652" s="132">
        <f>Kalkulator!$F$3</f>
        <v>45383</v>
      </c>
      <c r="AF652" s="133">
        <f>Kalkulator!$H$3</f>
        <v>45412</v>
      </c>
    </row>
    <row r="653" spans="1:32" s="89" customFormat="1">
      <c r="A653" s="89" t="s">
        <v>232</v>
      </c>
      <c r="B653" s="89" t="s">
        <v>4</v>
      </c>
      <c r="C653" s="89" t="s">
        <v>2003</v>
      </c>
      <c r="D653" s="89" t="s">
        <v>233</v>
      </c>
      <c r="E653" s="89" t="s">
        <v>234</v>
      </c>
      <c r="F653" s="90" t="s">
        <v>235</v>
      </c>
      <c r="G653" s="91" t="s">
        <v>12</v>
      </c>
      <c r="H653" s="89" t="s">
        <v>23</v>
      </c>
      <c r="I653" s="89" t="s">
        <v>1492</v>
      </c>
      <c r="J653" s="89">
        <v>2666</v>
      </c>
      <c r="K653" s="89">
        <v>200</v>
      </c>
      <c r="L653" s="89" t="s">
        <v>33</v>
      </c>
      <c r="M653" s="89" t="s">
        <v>21</v>
      </c>
      <c r="N653" s="89" t="s">
        <v>1325</v>
      </c>
      <c r="O653" s="89" t="s">
        <v>22</v>
      </c>
      <c r="P653" s="89" t="s">
        <v>22</v>
      </c>
      <c r="Q653" s="89" t="s">
        <v>23</v>
      </c>
      <c r="R653" s="89" t="s">
        <v>21</v>
      </c>
      <c r="S653" s="89">
        <v>294675</v>
      </c>
      <c r="T653" s="89" t="s">
        <v>1265</v>
      </c>
      <c r="U653" s="89" t="s">
        <v>34</v>
      </c>
      <c r="V653" s="89" t="s">
        <v>25</v>
      </c>
      <c r="W653" s="89" t="s">
        <v>21</v>
      </c>
      <c r="X653" s="89" t="s">
        <v>23</v>
      </c>
      <c r="Y653" s="89" t="s">
        <v>21</v>
      </c>
      <c r="Z653" s="89" t="s">
        <v>2004</v>
      </c>
      <c r="AA653" s="89" t="s">
        <v>3136</v>
      </c>
      <c r="AB653" s="89" t="s">
        <v>6164</v>
      </c>
      <c r="AC653" t="s">
        <v>27</v>
      </c>
      <c r="AD653" s="89">
        <v>0</v>
      </c>
      <c r="AE653" s="132">
        <f>Kalkulator!$F$3</f>
        <v>45383</v>
      </c>
      <c r="AF653" s="133">
        <f>Kalkulator!$H$3</f>
        <v>45412</v>
      </c>
    </row>
    <row r="654" spans="1:32" s="89" customFormat="1">
      <c r="A654" s="89" t="s">
        <v>236</v>
      </c>
      <c r="B654" s="89" t="s">
        <v>4</v>
      </c>
      <c r="C654" s="89" t="s">
        <v>2003</v>
      </c>
      <c r="D654" s="89" t="s">
        <v>58</v>
      </c>
      <c r="E654" s="89" t="s">
        <v>96</v>
      </c>
      <c r="F654" s="90" t="s">
        <v>237</v>
      </c>
      <c r="G654" s="91" t="s">
        <v>12</v>
      </c>
      <c r="H654" s="89" t="s">
        <v>23</v>
      </c>
      <c r="I654" s="89" t="s">
        <v>238</v>
      </c>
      <c r="J654" s="89">
        <v>2666</v>
      </c>
      <c r="K654" s="89">
        <v>200</v>
      </c>
      <c r="L654" s="89" t="s">
        <v>33</v>
      </c>
      <c r="M654" s="89" t="s">
        <v>21</v>
      </c>
      <c r="N654" s="89" t="s">
        <v>1326</v>
      </c>
      <c r="O654" s="89" t="s">
        <v>22</v>
      </c>
      <c r="P654" s="89" t="s">
        <v>22</v>
      </c>
      <c r="Q654" s="89" t="s">
        <v>22</v>
      </c>
      <c r="R654" s="89" t="s">
        <v>21</v>
      </c>
      <c r="S654" s="89">
        <v>175008</v>
      </c>
      <c r="T654" s="89" t="s">
        <v>1265</v>
      </c>
      <c r="U654" s="89" t="s">
        <v>34</v>
      </c>
      <c r="V654" s="89" t="s">
        <v>25</v>
      </c>
      <c r="W654" s="89" t="s">
        <v>21</v>
      </c>
      <c r="X654" s="89" t="s">
        <v>23</v>
      </c>
      <c r="Y654" s="89" t="s">
        <v>21</v>
      </c>
      <c r="Z654" s="89" t="s">
        <v>2005</v>
      </c>
      <c r="AA654" s="89" t="s">
        <v>3138</v>
      </c>
      <c r="AB654" s="89" t="s">
        <v>6165</v>
      </c>
      <c r="AC654" t="s">
        <v>27</v>
      </c>
      <c r="AD654" s="89">
        <v>0</v>
      </c>
      <c r="AE654" s="132">
        <f>Kalkulator!$F$3</f>
        <v>45383</v>
      </c>
      <c r="AF654" s="133">
        <f>Kalkulator!$H$3</f>
        <v>45412</v>
      </c>
    </row>
    <row r="655" spans="1:32" s="89" customFormat="1">
      <c r="A655" s="89" t="s">
        <v>239</v>
      </c>
      <c r="B655" s="89" t="s">
        <v>4</v>
      </c>
      <c r="C655" s="89" t="s">
        <v>2003</v>
      </c>
      <c r="D655" s="89" t="s">
        <v>18</v>
      </c>
      <c r="E655" s="89" t="s">
        <v>19</v>
      </c>
      <c r="F655" s="90" t="s">
        <v>240</v>
      </c>
      <c r="G655" s="91" t="s">
        <v>12</v>
      </c>
      <c r="H655" s="89" t="s">
        <v>23</v>
      </c>
      <c r="I655" s="89" t="s">
        <v>22</v>
      </c>
      <c r="J655" s="89">
        <v>2666</v>
      </c>
      <c r="K655" s="89">
        <v>200</v>
      </c>
      <c r="L655" s="89" t="s">
        <v>33</v>
      </c>
      <c r="M655" s="89" t="s">
        <v>21</v>
      </c>
      <c r="N655" s="89" t="s">
        <v>1327</v>
      </c>
      <c r="O655" s="89" t="s">
        <v>22</v>
      </c>
      <c r="P655" s="89" t="s">
        <v>23</v>
      </c>
      <c r="Q655" s="89" t="s">
        <v>23</v>
      </c>
      <c r="R655" s="89" t="s">
        <v>21</v>
      </c>
      <c r="S655" s="89">
        <v>356177</v>
      </c>
      <c r="T655" s="89" t="s">
        <v>1272</v>
      </c>
      <c r="U655" s="89" t="s">
        <v>34</v>
      </c>
      <c r="V655" s="89" t="s">
        <v>25</v>
      </c>
      <c r="W655" s="89" t="s">
        <v>21</v>
      </c>
      <c r="X655" s="89" t="s">
        <v>23</v>
      </c>
      <c r="Y655" s="89" t="s">
        <v>21</v>
      </c>
      <c r="Z655" s="89" t="s">
        <v>2006</v>
      </c>
      <c r="AA655" s="89" t="s">
        <v>3140</v>
      </c>
      <c r="AB655" s="89" t="s">
        <v>6166</v>
      </c>
      <c r="AC655" t="s">
        <v>27</v>
      </c>
      <c r="AD655" s="89">
        <v>0</v>
      </c>
      <c r="AE655" s="132">
        <f>Kalkulator!$F$3</f>
        <v>45383</v>
      </c>
      <c r="AF655" s="133">
        <f>Kalkulator!$H$3</f>
        <v>45412</v>
      </c>
    </row>
    <row r="656" spans="1:32" s="89" customFormat="1">
      <c r="A656" s="89" t="s">
        <v>73</v>
      </c>
      <c r="B656" s="89" t="s">
        <v>4</v>
      </c>
      <c r="C656" s="89" t="s">
        <v>2003</v>
      </c>
      <c r="D656" s="89" t="s">
        <v>18</v>
      </c>
      <c r="E656" s="89" t="s">
        <v>19</v>
      </c>
      <c r="F656" s="90" t="s">
        <v>74</v>
      </c>
      <c r="G656" s="91" t="s">
        <v>12</v>
      </c>
      <c r="H656" s="89" t="s">
        <v>23</v>
      </c>
      <c r="I656" s="89" t="s">
        <v>75</v>
      </c>
      <c r="J656" s="89">
        <v>3666</v>
      </c>
      <c r="K656" s="89">
        <v>320</v>
      </c>
      <c r="L656" s="89" t="s">
        <v>33</v>
      </c>
      <c r="M656" s="89" t="s">
        <v>21</v>
      </c>
      <c r="N656" s="89" t="s">
        <v>1288</v>
      </c>
      <c r="O656" s="89" t="s">
        <v>22</v>
      </c>
      <c r="P656" s="89" t="s">
        <v>23</v>
      </c>
      <c r="Q656" s="89" t="s">
        <v>23</v>
      </c>
      <c r="R656" s="89" t="s">
        <v>21</v>
      </c>
      <c r="S656" s="89">
        <v>356177</v>
      </c>
      <c r="T656" s="89" t="s">
        <v>1265</v>
      </c>
      <c r="U656" s="89" t="s">
        <v>34</v>
      </c>
      <c r="V656" s="89" t="s">
        <v>25</v>
      </c>
      <c r="W656" s="89" t="s">
        <v>21</v>
      </c>
      <c r="X656" s="89" t="s">
        <v>23</v>
      </c>
      <c r="Y656" s="89" t="s">
        <v>21</v>
      </c>
      <c r="Z656" s="89" t="s">
        <v>2007</v>
      </c>
      <c r="AA656" s="89" t="s">
        <v>3142</v>
      </c>
      <c r="AB656" s="89" t="s">
        <v>6167</v>
      </c>
      <c r="AC656" t="s">
        <v>27</v>
      </c>
      <c r="AD656" s="89">
        <v>0</v>
      </c>
      <c r="AE656" s="132">
        <f>Kalkulator!$F$3</f>
        <v>45383</v>
      </c>
      <c r="AF656" s="133">
        <f>Kalkulator!$H$3</f>
        <v>45412</v>
      </c>
    </row>
    <row r="657" spans="1:32" s="89" customFormat="1">
      <c r="A657" s="89" t="s">
        <v>241</v>
      </c>
      <c r="B657" s="89" t="s">
        <v>4</v>
      </c>
      <c r="C657" s="89" t="s">
        <v>2003</v>
      </c>
      <c r="D657" s="89" t="s">
        <v>58</v>
      </c>
      <c r="E657" s="89" t="s">
        <v>242</v>
      </c>
      <c r="F657" s="90" t="s">
        <v>243</v>
      </c>
      <c r="G657" s="91" t="s">
        <v>12</v>
      </c>
      <c r="H657" s="89" t="s">
        <v>23</v>
      </c>
      <c r="I657" s="89" t="s">
        <v>22</v>
      </c>
      <c r="J657" s="89">
        <v>2666</v>
      </c>
      <c r="K657" s="89">
        <v>200</v>
      </c>
      <c r="L657" s="89" t="s">
        <v>33</v>
      </c>
      <c r="M657" s="89" t="s">
        <v>21</v>
      </c>
      <c r="N657" s="89" t="s">
        <v>1328</v>
      </c>
      <c r="O657" s="89" t="s">
        <v>23</v>
      </c>
      <c r="P657" s="89" t="s">
        <v>23</v>
      </c>
      <c r="Q657" s="89" t="s">
        <v>23</v>
      </c>
      <c r="R657" s="89" t="s">
        <v>62</v>
      </c>
      <c r="S657" s="89">
        <v>112697</v>
      </c>
      <c r="T657" s="89" t="s">
        <v>1272</v>
      </c>
      <c r="U657" s="89" t="s">
        <v>34</v>
      </c>
      <c r="V657" s="89" t="s">
        <v>25</v>
      </c>
      <c r="W657" s="89" t="s">
        <v>21</v>
      </c>
      <c r="X657" s="89" t="s">
        <v>23</v>
      </c>
      <c r="Y657" s="89" t="s">
        <v>21</v>
      </c>
      <c r="Z657" s="89" t="s">
        <v>2008</v>
      </c>
      <c r="AA657" s="89" t="s">
        <v>3144</v>
      </c>
      <c r="AB657" s="89" t="s">
        <v>6168</v>
      </c>
      <c r="AC657" t="s">
        <v>39</v>
      </c>
      <c r="AD657" s="89">
        <v>0</v>
      </c>
      <c r="AE657" s="132">
        <f>Kalkulator!$F$3</f>
        <v>45383</v>
      </c>
      <c r="AF657" s="133">
        <f>Kalkulator!$H$3</f>
        <v>45412</v>
      </c>
    </row>
    <row r="658" spans="1:32" s="89" customFormat="1">
      <c r="A658" s="89" t="s">
        <v>244</v>
      </c>
      <c r="B658" s="89" t="s">
        <v>4</v>
      </c>
      <c r="C658" s="89" t="s">
        <v>2003</v>
      </c>
      <c r="D658" s="89" t="s">
        <v>58</v>
      </c>
      <c r="E658" s="89" t="s">
        <v>245</v>
      </c>
      <c r="F658" s="90" t="s">
        <v>246</v>
      </c>
      <c r="G658" s="91" t="s">
        <v>12</v>
      </c>
      <c r="H658" s="89" t="s">
        <v>23</v>
      </c>
      <c r="I658" s="89" t="s">
        <v>174</v>
      </c>
      <c r="J658" s="89">
        <v>2666</v>
      </c>
      <c r="K658" s="89">
        <v>200</v>
      </c>
      <c r="L658" s="89" t="s">
        <v>33</v>
      </c>
      <c r="M658" s="89" t="s">
        <v>21</v>
      </c>
      <c r="N658" s="89" t="s">
        <v>1329</v>
      </c>
      <c r="O658" s="89" t="s">
        <v>23</v>
      </c>
      <c r="P658" s="89" t="s">
        <v>23</v>
      </c>
      <c r="Q658" s="89" t="s">
        <v>23</v>
      </c>
      <c r="R658" s="89" t="s">
        <v>62</v>
      </c>
      <c r="S658" s="89">
        <v>33556</v>
      </c>
      <c r="T658" s="89" t="s">
        <v>1265</v>
      </c>
      <c r="U658" s="89" t="s">
        <v>34</v>
      </c>
      <c r="V658" s="89" t="s">
        <v>25</v>
      </c>
      <c r="W658" s="89" t="s">
        <v>21</v>
      </c>
      <c r="X658" s="89" t="s">
        <v>23</v>
      </c>
      <c r="Y658" s="89" t="s">
        <v>21</v>
      </c>
      <c r="Z658" s="89" t="s">
        <v>2009</v>
      </c>
      <c r="AA658" s="89" t="s">
        <v>3146</v>
      </c>
      <c r="AB658" s="89" t="s">
        <v>6169</v>
      </c>
      <c r="AC658" t="s">
        <v>27</v>
      </c>
      <c r="AD658" s="89">
        <v>0</v>
      </c>
      <c r="AE658" s="132">
        <f>Kalkulator!$F$3</f>
        <v>45383</v>
      </c>
      <c r="AF658" s="133">
        <f>Kalkulator!$H$3</f>
        <v>45412</v>
      </c>
    </row>
    <row r="659" spans="1:32" s="89" customFormat="1">
      <c r="A659" s="89" t="s">
        <v>247</v>
      </c>
      <c r="B659" s="89" t="s">
        <v>4</v>
      </c>
      <c r="C659" s="89" t="s">
        <v>2003</v>
      </c>
      <c r="D659" s="89" t="s">
        <v>58</v>
      </c>
      <c r="E659" s="89" t="s">
        <v>107</v>
      </c>
      <c r="F659" s="90" t="s">
        <v>248</v>
      </c>
      <c r="G659" s="91" t="s">
        <v>12</v>
      </c>
      <c r="H659" s="89" t="s">
        <v>23</v>
      </c>
      <c r="I659" s="89" t="s">
        <v>174</v>
      </c>
      <c r="J659" s="89">
        <v>2666</v>
      </c>
      <c r="K659" s="89">
        <v>200</v>
      </c>
      <c r="L659" s="89" t="s">
        <v>33</v>
      </c>
      <c r="M659" s="89" t="s">
        <v>21</v>
      </c>
      <c r="N659" s="89" t="s">
        <v>1330</v>
      </c>
      <c r="O659" s="89" t="s">
        <v>22</v>
      </c>
      <c r="P659" s="89" t="s">
        <v>22</v>
      </c>
      <c r="Q659" s="89" t="s">
        <v>23</v>
      </c>
      <c r="R659" s="89" t="s">
        <v>21</v>
      </c>
      <c r="S659" s="89">
        <v>234472</v>
      </c>
      <c r="T659" s="89" t="s">
        <v>1265</v>
      </c>
      <c r="U659" s="89" t="s">
        <v>34</v>
      </c>
      <c r="V659" s="89" t="s">
        <v>25</v>
      </c>
      <c r="W659" s="89" t="s">
        <v>21</v>
      </c>
      <c r="X659" s="89" t="s">
        <v>23</v>
      </c>
      <c r="Y659" s="89" t="s">
        <v>21</v>
      </c>
      <c r="Z659" s="89" t="s">
        <v>2010</v>
      </c>
      <c r="AA659" s="89" t="s">
        <v>3148</v>
      </c>
      <c r="AB659" s="89" t="s">
        <v>6170</v>
      </c>
      <c r="AC659" t="s">
        <v>27</v>
      </c>
      <c r="AD659" s="89">
        <v>0</v>
      </c>
      <c r="AE659" s="132">
        <f>Kalkulator!$F$3</f>
        <v>45383</v>
      </c>
      <c r="AF659" s="133">
        <f>Kalkulator!$H$3</f>
        <v>45412</v>
      </c>
    </row>
    <row r="660" spans="1:32" s="89" customFormat="1">
      <c r="A660" s="89" t="s">
        <v>454</v>
      </c>
      <c r="B660" s="89" t="s">
        <v>4</v>
      </c>
      <c r="C660" s="89" t="s">
        <v>2003</v>
      </c>
      <c r="D660" s="89" t="s">
        <v>123</v>
      </c>
      <c r="E660" s="89" t="s">
        <v>368</v>
      </c>
      <c r="F660" s="90" t="s">
        <v>455</v>
      </c>
      <c r="G660" s="91" t="s">
        <v>12</v>
      </c>
      <c r="H660" s="89" t="s">
        <v>23</v>
      </c>
      <c r="I660" s="89" t="s">
        <v>1493</v>
      </c>
      <c r="J660" s="89">
        <v>2666</v>
      </c>
      <c r="K660" s="89">
        <v>200</v>
      </c>
      <c r="L660" s="89" t="s">
        <v>33</v>
      </c>
      <c r="M660" s="89" t="s">
        <v>21</v>
      </c>
      <c r="N660" s="89" t="s">
        <v>1361</v>
      </c>
      <c r="O660" s="89" t="s">
        <v>22</v>
      </c>
      <c r="P660" s="89" t="s">
        <v>22</v>
      </c>
      <c r="Q660" s="89" t="s">
        <v>22</v>
      </c>
      <c r="R660" s="89" t="s">
        <v>21</v>
      </c>
      <c r="S660" s="89">
        <v>126049</v>
      </c>
      <c r="T660" s="89" t="s">
        <v>1265</v>
      </c>
      <c r="U660" s="89" t="s">
        <v>34</v>
      </c>
      <c r="V660" s="89" t="s">
        <v>25</v>
      </c>
      <c r="W660" s="89" t="s">
        <v>21</v>
      </c>
      <c r="X660" s="89" t="s">
        <v>23</v>
      </c>
      <c r="Y660" s="89" t="s">
        <v>21</v>
      </c>
      <c r="Z660" s="89" t="s">
        <v>2011</v>
      </c>
      <c r="AA660" s="89" t="s">
        <v>3150</v>
      </c>
      <c r="AB660" s="89" t="s">
        <v>6171</v>
      </c>
      <c r="AC660" t="s">
        <v>27</v>
      </c>
      <c r="AD660" s="89">
        <v>0</v>
      </c>
      <c r="AE660" s="132">
        <f>Kalkulator!$F$3</f>
        <v>45383</v>
      </c>
      <c r="AF660" s="133">
        <f>Kalkulator!$H$3</f>
        <v>45412</v>
      </c>
    </row>
    <row r="661" spans="1:32" s="89" customFormat="1">
      <c r="A661" s="89" t="s">
        <v>48</v>
      </c>
      <c r="B661" s="89" t="s">
        <v>4</v>
      </c>
      <c r="C661" s="89" t="s">
        <v>2003</v>
      </c>
      <c r="D661" s="89" t="s">
        <v>49</v>
      </c>
      <c r="E661" s="89" t="s">
        <v>50</v>
      </c>
      <c r="F661" s="90" t="s">
        <v>51</v>
      </c>
      <c r="G661" s="91" t="s">
        <v>12</v>
      </c>
      <c r="H661" s="89" t="s">
        <v>23</v>
      </c>
      <c r="I661" s="89" t="s">
        <v>1494</v>
      </c>
      <c r="J661" s="89">
        <v>3666</v>
      </c>
      <c r="K661" s="89">
        <v>320</v>
      </c>
      <c r="L661" s="89" t="s">
        <v>33</v>
      </c>
      <c r="M661" s="89" t="s">
        <v>21</v>
      </c>
      <c r="N661" s="89" t="s">
        <v>1285</v>
      </c>
      <c r="O661" s="89" t="s">
        <v>23</v>
      </c>
      <c r="P661" s="89" t="s">
        <v>23</v>
      </c>
      <c r="Q661" s="89" t="s">
        <v>23</v>
      </c>
      <c r="R661" s="89" t="s">
        <v>52</v>
      </c>
      <c r="S661" s="89">
        <v>456967</v>
      </c>
      <c r="T661" s="89" t="s">
        <v>1265</v>
      </c>
      <c r="U661" s="89" t="s">
        <v>34</v>
      </c>
      <c r="V661" s="89" t="s">
        <v>25</v>
      </c>
      <c r="W661" s="89" t="s">
        <v>21</v>
      </c>
      <c r="X661" s="89" t="s">
        <v>23</v>
      </c>
      <c r="Y661" s="89" t="s">
        <v>21</v>
      </c>
      <c r="Z661" s="89" t="s">
        <v>2012</v>
      </c>
      <c r="AA661" s="89" t="s">
        <v>3152</v>
      </c>
      <c r="AB661" s="89" t="s">
        <v>6172</v>
      </c>
      <c r="AC661" t="s">
        <v>27</v>
      </c>
      <c r="AD661" s="89">
        <v>0</v>
      </c>
      <c r="AE661" s="132">
        <f>Kalkulator!$F$3</f>
        <v>45383</v>
      </c>
      <c r="AF661" s="133">
        <f>Kalkulator!$H$3</f>
        <v>45412</v>
      </c>
    </row>
    <row r="662" spans="1:32" s="89" customFormat="1">
      <c r="A662" s="89" t="s">
        <v>249</v>
      </c>
      <c r="B662" s="89" t="s">
        <v>4</v>
      </c>
      <c r="C662" s="89" t="s">
        <v>2003</v>
      </c>
      <c r="D662" s="89" t="s">
        <v>49</v>
      </c>
      <c r="E662" s="89" t="s">
        <v>50</v>
      </c>
      <c r="F662" s="90" t="s">
        <v>250</v>
      </c>
      <c r="G662" s="91" t="s">
        <v>12</v>
      </c>
      <c r="H662" s="89" t="s">
        <v>23</v>
      </c>
      <c r="I662" s="89" t="s">
        <v>22</v>
      </c>
      <c r="J662" s="89">
        <v>2666</v>
      </c>
      <c r="K662" s="89">
        <v>200</v>
      </c>
      <c r="L662" s="89" t="s">
        <v>33</v>
      </c>
      <c r="M662" s="89" t="s">
        <v>21</v>
      </c>
      <c r="N662" s="89" t="s">
        <v>1319</v>
      </c>
      <c r="O662" s="89" t="s">
        <v>23</v>
      </c>
      <c r="P662" s="89" t="s">
        <v>23</v>
      </c>
      <c r="Q662" s="89" t="s">
        <v>23</v>
      </c>
      <c r="R662" s="89" t="s">
        <v>52</v>
      </c>
      <c r="S662" s="89">
        <v>456967</v>
      </c>
      <c r="T662" s="89" t="s">
        <v>1272</v>
      </c>
      <c r="U662" s="89" t="s">
        <v>34</v>
      </c>
      <c r="V662" s="89" t="s">
        <v>25</v>
      </c>
      <c r="W662" s="89" t="s">
        <v>21</v>
      </c>
      <c r="X662" s="89" t="s">
        <v>23</v>
      </c>
      <c r="Y662" s="89" t="s">
        <v>21</v>
      </c>
      <c r="Z662" s="89" t="s">
        <v>2013</v>
      </c>
      <c r="AA662" s="89" t="s">
        <v>3154</v>
      </c>
      <c r="AB662" s="89" t="s">
        <v>6173</v>
      </c>
      <c r="AC662" t="s">
        <v>27</v>
      </c>
      <c r="AD662" s="89">
        <v>0</v>
      </c>
      <c r="AE662" s="132">
        <f>Kalkulator!$F$3</f>
        <v>45383</v>
      </c>
      <c r="AF662" s="133">
        <f>Kalkulator!$H$3</f>
        <v>45412</v>
      </c>
    </row>
    <row r="663" spans="1:32" s="89" customFormat="1">
      <c r="A663" s="89" t="s">
        <v>627</v>
      </c>
      <c r="B663" s="89" t="s">
        <v>4</v>
      </c>
      <c r="C663" s="89" t="s">
        <v>2003</v>
      </c>
      <c r="D663" s="89" t="s">
        <v>49</v>
      </c>
      <c r="E663" s="89" t="s">
        <v>50</v>
      </c>
      <c r="F663" s="90" t="s">
        <v>628</v>
      </c>
      <c r="G663" s="91" t="s">
        <v>12</v>
      </c>
      <c r="H663" s="89" t="s">
        <v>23</v>
      </c>
      <c r="I663" s="89" t="s">
        <v>273</v>
      </c>
      <c r="J663" s="89">
        <v>2666</v>
      </c>
      <c r="K663" s="89">
        <v>200</v>
      </c>
      <c r="L663" s="89" t="s">
        <v>33</v>
      </c>
      <c r="M663" s="89" t="s">
        <v>21</v>
      </c>
      <c r="N663" s="89" t="s">
        <v>1386</v>
      </c>
      <c r="O663" s="89" t="s">
        <v>23</v>
      </c>
      <c r="P663" s="89" t="s">
        <v>23</v>
      </c>
      <c r="Q663" s="89" t="s">
        <v>23</v>
      </c>
      <c r="R663" s="89" t="s">
        <v>52</v>
      </c>
      <c r="S663" s="89">
        <v>456967</v>
      </c>
      <c r="T663" s="89" t="s">
        <v>1265</v>
      </c>
      <c r="U663" s="89" t="s">
        <v>34</v>
      </c>
      <c r="V663" s="89" t="s">
        <v>25</v>
      </c>
      <c r="W663" s="89" t="s">
        <v>21</v>
      </c>
      <c r="X663" s="89" t="s">
        <v>23</v>
      </c>
      <c r="Y663" s="89" t="s">
        <v>21</v>
      </c>
      <c r="Z663" s="89" t="s">
        <v>2014</v>
      </c>
      <c r="AA663" s="89" t="s">
        <v>3156</v>
      </c>
      <c r="AB663" s="89" t="s">
        <v>6174</v>
      </c>
      <c r="AC663" t="s">
        <v>35</v>
      </c>
      <c r="AD663" s="89">
        <v>0</v>
      </c>
      <c r="AE663" s="132">
        <f>Kalkulator!$F$3</f>
        <v>45383</v>
      </c>
      <c r="AF663" s="133">
        <f>Kalkulator!$H$3</f>
        <v>45412</v>
      </c>
    </row>
    <row r="664" spans="1:32" s="89" customFormat="1">
      <c r="A664" s="89" t="s">
        <v>347</v>
      </c>
      <c r="B664" s="89" t="s">
        <v>4</v>
      </c>
      <c r="C664" s="89" t="s">
        <v>2003</v>
      </c>
      <c r="D664" s="89" t="s">
        <v>49</v>
      </c>
      <c r="E664" s="89" t="s">
        <v>50</v>
      </c>
      <c r="F664" s="90" t="s">
        <v>348</v>
      </c>
      <c r="G664" s="91" t="s">
        <v>12</v>
      </c>
      <c r="H664" s="89" t="s">
        <v>23</v>
      </c>
      <c r="I664" s="89" t="s">
        <v>349</v>
      </c>
      <c r="J664" s="89">
        <v>2666</v>
      </c>
      <c r="K664" s="89">
        <v>200</v>
      </c>
      <c r="L664" s="89" t="s">
        <v>33</v>
      </c>
      <c r="M664" s="89" t="s">
        <v>21</v>
      </c>
      <c r="N664" s="89" t="s">
        <v>349</v>
      </c>
      <c r="O664" s="89" t="s">
        <v>23</v>
      </c>
      <c r="P664" s="89" t="s">
        <v>23</v>
      </c>
      <c r="Q664" s="89" t="s">
        <v>23</v>
      </c>
      <c r="R664" s="89" t="s">
        <v>52</v>
      </c>
      <c r="S664" s="89">
        <v>456967</v>
      </c>
      <c r="T664" s="89" t="s">
        <v>1265</v>
      </c>
      <c r="U664" s="89" t="s">
        <v>34</v>
      </c>
      <c r="V664" s="89" t="s">
        <v>25</v>
      </c>
      <c r="W664" s="89" t="s">
        <v>21</v>
      </c>
      <c r="X664" s="89" t="s">
        <v>23</v>
      </c>
      <c r="Y664" s="89" t="s">
        <v>21</v>
      </c>
      <c r="Z664" s="89" t="s">
        <v>2015</v>
      </c>
      <c r="AA664" s="89" t="s">
        <v>3158</v>
      </c>
      <c r="AB664" s="89" t="s">
        <v>6175</v>
      </c>
      <c r="AC664" t="s">
        <v>39</v>
      </c>
      <c r="AD664" s="89">
        <v>0</v>
      </c>
      <c r="AE664" s="132">
        <f>Kalkulator!$F$3</f>
        <v>45383</v>
      </c>
      <c r="AF664" s="133">
        <f>Kalkulator!$H$3</f>
        <v>45412</v>
      </c>
    </row>
    <row r="665" spans="1:32" s="89" customFormat="1">
      <c r="A665" s="89" t="s">
        <v>402</v>
      </c>
      <c r="B665" s="89" t="s">
        <v>4</v>
      </c>
      <c r="C665" s="89" t="s">
        <v>2003</v>
      </c>
      <c r="D665" s="89" t="s">
        <v>49</v>
      </c>
      <c r="E665" s="89" t="s">
        <v>110</v>
      </c>
      <c r="F665" s="90" t="s">
        <v>403</v>
      </c>
      <c r="G665" s="91" t="s">
        <v>12</v>
      </c>
      <c r="H665" s="89" t="s">
        <v>23</v>
      </c>
      <c r="I665" s="89" t="s">
        <v>404</v>
      </c>
      <c r="J665" s="89">
        <v>3666</v>
      </c>
      <c r="K665" s="89">
        <v>320</v>
      </c>
      <c r="L665" s="89" t="s">
        <v>33</v>
      </c>
      <c r="M665" s="89" t="s">
        <v>21</v>
      </c>
      <c r="N665" s="89" t="s">
        <v>1354</v>
      </c>
      <c r="O665" s="89" t="s">
        <v>23</v>
      </c>
      <c r="P665" s="89" t="s">
        <v>23</v>
      </c>
      <c r="Q665" s="89" t="s">
        <v>23</v>
      </c>
      <c r="R665" s="89" t="s">
        <v>52</v>
      </c>
      <c r="S665" s="89">
        <v>248574</v>
      </c>
      <c r="T665" s="89" t="s">
        <v>1265</v>
      </c>
      <c r="U665" s="89" t="s">
        <v>34</v>
      </c>
      <c r="V665" s="89" t="s">
        <v>25</v>
      </c>
      <c r="W665" s="89" t="s">
        <v>21</v>
      </c>
      <c r="X665" s="89" t="s">
        <v>23</v>
      </c>
      <c r="Y665" s="89" t="s">
        <v>21</v>
      </c>
      <c r="Z665" s="89" t="s">
        <v>2016</v>
      </c>
      <c r="AA665" s="89" t="s">
        <v>3160</v>
      </c>
      <c r="AB665" s="89" t="s">
        <v>6176</v>
      </c>
      <c r="AC665" t="s">
        <v>39</v>
      </c>
      <c r="AD665" s="89">
        <v>0</v>
      </c>
      <c r="AE665" s="132">
        <f>Kalkulator!$F$3</f>
        <v>45383</v>
      </c>
      <c r="AF665" s="133">
        <f>Kalkulator!$H$3</f>
        <v>45412</v>
      </c>
    </row>
    <row r="666" spans="1:32" s="89" customFormat="1">
      <c r="A666" s="89" t="s">
        <v>389</v>
      </c>
      <c r="B666" s="89" t="s">
        <v>4</v>
      </c>
      <c r="C666" s="89" t="s">
        <v>2003</v>
      </c>
      <c r="D666" s="89" t="s">
        <v>49</v>
      </c>
      <c r="E666" s="89" t="s">
        <v>110</v>
      </c>
      <c r="F666" s="90" t="s">
        <v>390</v>
      </c>
      <c r="G666" s="91" t="s">
        <v>12</v>
      </c>
      <c r="H666" s="89" t="s">
        <v>23</v>
      </c>
      <c r="I666" s="89" t="s">
        <v>22</v>
      </c>
      <c r="J666" s="89">
        <v>2666</v>
      </c>
      <c r="K666" s="89">
        <v>200</v>
      </c>
      <c r="L666" s="89" t="s">
        <v>33</v>
      </c>
      <c r="M666" s="89" t="s">
        <v>21</v>
      </c>
      <c r="N666" s="89" t="s">
        <v>1320</v>
      </c>
      <c r="O666" s="89" t="s">
        <v>23</v>
      </c>
      <c r="P666" s="89" t="s">
        <v>23</v>
      </c>
      <c r="Q666" s="89" t="s">
        <v>23</v>
      </c>
      <c r="R666" s="89" t="s">
        <v>52</v>
      </c>
      <c r="S666" s="89">
        <v>248574</v>
      </c>
      <c r="T666" s="89" t="s">
        <v>1272</v>
      </c>
      <c r="U666" s="89" t="s">
        <v>34</v>
      </c>
      <c r="V666" s="89" t="s">
        <v>25</v>
      </c>
      <c r="W666" s="89" t="s">
        <v>21</v>
      </c>
      <c r="X666" s="89" t="s">
        <v>23</v>
      </c>
      <c r="Y666" s="89" t="s">
        <v>21</v>
      </c>
      <c r="Z666" s="89" t="s">
        <v>2017</v>
      </c>
      <c r="AA666" s="89" t="s">
        <v>3162</v>
      </c>
      <c r="AB666" s="89" t="s">
        <v>6177</v>
      </c>
      <c r="AC666" t="s">
        <v>39</v>
      </c>
      <c r="AD666" s="89">
        <v>0</v>
      </c>
      <c r="AE666" s="132">
        <f>Kalkulator!$F$3</f>
        <v>45383</v>
      </c>
      <c r="AF666" s="133">
        <f>Kalkulator!$H$3</f>
        <v>45412</v>
      </c>
    </row>
    <row r="667" spans="1:32" s="89" customFormat="1">
      <c r="A667" s="89" t="s">
        <v>251</v>
      </c>
      <c r="B667" s="89" t="s">
        <v>4</v>
      </c>
      <c r="C667" s="89" t="s">
        <v>2003</v>
      </c>
      <c r="D667" s="89" t="s">
        <v>64</v>
      </c>
      <c r="E667" s="89" t="s">
        <v>252</v>
      </c>
      <c r="F667" s="90" t="s">
        <v>253</v>
      </c>
      <c r="G667" s="91" t="s">
        <v>12</v>
      </c>
      <c r="H667" s="89" t="s">
        <v>23</v>
      </c>
      <c r="I667" s="89" t="s">
        <v>252</v>
      </c>
      <c r="J667" s="89">
        <v>2666</v>
      </c>
      <c r="K667" s="89">
        <v>200</v>
      </c>
      <c r="L667" s="89" t="s">
        <v>33</v>
      </c>
      <c r="M667" s="89" t="s">
        <v>21</v>
      </c>
      <c r="N667" s="89" t="s">
        <v>1297</v>
      </c>
      <c r="O667" s="89" t="s">
        <v>22</v>
      </c>
      <c r="P667" s="89" t="s">
        <v>22</v>
      </c>
      <c r="Q667" s="89" t="s">
        <v>22</v>
      </c>
      <c r="R667" s="89" t="s">
        <v>21</v>
      </c>
      <c r="S667" s="89">
        <v>67764</v>
      </c>
      <c r="T667" s="89" t="s">
        <v>1265</v>
      </c>
      <c r="U667" s="89" t="s">
        <v>34</v>
      </c>
      <c r="V667" s="89" t="s">
        <v>25</v>
      </c>
      <c r="W667" s="89" t="s">
        <v>21</v>
      </c>
      <c r="X667" s="89" t="s">
        <v>23</v>
      </c>
      <c r="Y667" s="89" t="s">
        <v>21</v>
      </c>
      <c r="Z667" s="89" t="s">
        <v>2018</v>
      </c>
      <c r="AA667" s="89" t="s">
        <v>3164</v>
      </c>
      <c r="AB667" s="89" t="s">
        <v>6178</v>
      </c>
      <c r="AC667" t="s">
        <v>27</v>
      </c>
      <c r="AD667" s="89">
        <v>0</v>
      </c>
      <c r="AE667" s="132">
        <f>Kalkulator!$F$3</f>
        <v>45383</v>
      </c>
      <c r="AF667" s="133">
        <f>Kalkulator!$H$3</f>
        <v>45412</v>
      </c>
    </row>
    <row r="668" spans="1:32" s="89" customFormat="1">
      <c r="A668" s="89" t="s">
        <v>254</v>
      </c>
      <c r="B668" s="89" t="s">
        <v>4</v>
      </c>
      <c r="C668" s="89" t="s">
        <v>2003</v>
      </c>
      <c r="D668" s="89" t="s">
        <v>255</v>
      </c>
      <c r="E668" s="89" t="s">
        <v>3795</v>
      </c>
      <c r="F668" s="90" t="s">
        <v>257</v>
      </c>
      <c r="G668" s="91" t="s">
        <v>12</v>
      </c>
      <c r="H668" s="89" t="s">
        <v>23</v>
      </c>
      <c r="I668" s="89" t="s">
        <v>22</v>
      </c>
      <c r="J668" s="89">
        <v>2666</v>
      </c>
      <c r="K668" s="89">
        <v>200</v>
      </c>
      <c r="L668" s="89" t="s">
        <v>33</v>
      </c>
      <c r="M668" s="89" t="s">
        <v>21</v>
      </c>
      <c r="N668" s="89" t="s">
        <v>1281</v>
      </c>
      <c r="O668" s="89" t="s">
        <v>22</v>
      </c>
      <c r="P668" s="89" t="s">
        <v>22</v>
      </c>
      <c r="Q668" s="89" t="s">
        <v>22</v>
      </c>
      <c r="R668" s="89" t="s">
        <v>21</v>
      </c>
      <c r="S668" s="89">
        <v>125394</v>
      </c>
      <c r="T668" s="89" t="s">
        <v>1272</v>
      </c>
      <c r="U668" s="89" t="s">
        <v>34</v>
      </c>
      <c r="V668" s="89" t="s">
        <v>25</v>
      </c>
      <c r="W668" s="89" t="s">
        <v>21</v>
      </c>
      <c r="X668" s="89" t="s">
        <v>23</v>
      </c>
      <c r="Y668" s="89" t="s">
        <v>21</v>
      </c>
      <c r="Z668" s="89" t="s">
        <v>2019</v>
      </c>
      <c r="AA668" s="89" t="s">
        <v>3166</v>
      </c>
      <c r="AB668" s="89" t="s">
        <v>6179</v>
      </c>
      <c r="AC668" t="s">
        <v>27</v>
      </c>
      <c r="AD668" s="89">
        <v>0</v>
      </c>
      <c r="AE668" s="132">
        <f>Kalkulator!$F$3</f>
        <v>45383</v>
      </c>
      <c r="AF668" s="133">
        <f>Kalkulator!$H$3</f>
        <v>45412</v>
      </c>
    </row>
    <row r="669" spans="1:32" s="89" customFormat="1">
      <c r="A669" s="89" t="s">
        <v>451</v>
      </c>
      <c r="B669" s="89" t="s">
        <v>4</v>
      </c>
      <c r="C669" s="89" t="s">
        <v>2003</v>
      </c>
      <c r="D669" s="89" t="s">
        <v>18</v>
      </c>
      <c r="E669" s="89" t="s">
        <v>452</v>
      </c>
      <c r="F669" s="90" t="s">
        <v>453</v>
      </c>
      <c r="G669" s="91" t="s">
        <v>12</v>
      </c>
      <c r="H669" s="89" t="s">
        <v>23</v>
      </c>
      <c r="I669" s="89" t="s">
        <v>1495</v>
      </c>
      <c r="J669" s="89">
        <v>2666</v>
      </c>
      <c r="K669" s="89">
        <v>200</v>
      </c>
      <c r="L669" s="89" t="s">
        <v>33</v>
      </c>
      <c r="M669" s="89" t="s">
        <v>21</v>
      </c>
      <c r="N669" s="89" t="s">
        <v>1360</v>
      </c>
      <c r="O669" s="89" t="s">
        <v>22</v>
      </c>
      <c r="P669" s="89" t="s">
        <v>22</v>
      </c>
      <c r="Q669" s="89" t="s">
        <v>22</v>
      </c>
      <c r="R669" s="89" t="s">
        <v>21</v>
      </c>
      <c r="S669" s="89">
        <v>75802</v>
      </c>
      <c r="T669" s="89" t="s">
        <v>1265</v>
      </c>
      <c r="U669" s="89" t="s">
        <v>34</v>
      </c>
      <c r="V669" s="89" t="s">
        <v>25</v>
      </c>
      <c r="W669" s="89" t="s">
        <v>21</v>
      </c>
      <c r="X669" s="89" t="s">
        <v>23</v>
      </c>
      <c r="Y669" s="89" t="s">
        <v>21</v>
      </c>
      <c r="Z669" s="89" t="s">
        <v>2020</v>
      </c>
      <c r="AA669" s="89" t="s">
        <v>3168</v>
      </c>
      <c r="AB669" s="89" t="s">
        <v>6180</v>
      </c>
      <c r="AC669" t="s">
        <v>27</v>
      </c>
      <c r="AD669" s="89">
        <v>0</v>
      </c>
      <c r="AE669" s="132">
        <f>Kalkulator!$F$3</f>
        <v>45383</v>
      </c>
      <c r="AF669" s="133">
        <f>Kalkulator!$H$3</f>
        <v>45412</v>
      </c>
    </row>
    <row r="670" spans="1:32" s="89" customFormat="1">
      <c r="A670" s="89" t="s">
        <v>258</v>
      </c>
      <c r="B670" s="89" t="s">
        <v>4</v>
      </c>
      <c r="C670" s="89" t="s">
        <v>2003</v>
      </c>
      <c r="D670" s="89" t="s">
        <v>44</v>
      </c>
      <c r="E670" s="89" t="s">
        <v>259</v>
      </c>
      <c r="F670" s="90" t="s">
        <v>260</v>
      </c>
      <c r="G670" s="91" t="s">
        <v>12</v>
      </c>
      <c r="H670" s="89" t="s">
        <v>23</v>
      </c>
      <c r="I670" s="89" t="s">
        <v>259</v>
      </c>
      <c r="J670" s="89">
        <v>2666</v>
      </c>
      <c r="K670" s="89">
        <v>200</v>
      </c>
      <c r="L670" s="89" t="s">
        <v>33</v>
      </c>
      <c r="M670" s="89" t="s">
        <v>21</v>
      </c>
      <c r="N670" s="89" t="s">
        <v>1331</v>
      </c>
      <c r="O670" s="89" t="s">
        <v>22</v>
      </c>
      <c r="P670" s="89" t="s">
        <v>22</v>
      </c>
      <c r="Q670" s="89" t="s">
        <v>22</v>
      </c>
      <c r="R670" s="89" t="s">
        <v>21</v>
      </c>
      <c r="S670" s="89">
        <v>106664</v>
      </c>
      <c r="T670" s="89" t="s">
        <v>1265</v>
      </c>
      <c r="U670" s="89" t="s">
        <v>34</v>
      </c>
      <c r="V670" s="89" t="s">
        <v>25</v>
      </c>
      <c r="W670" s="89" t="s">
        <v>21</v>
      </c>
      <c r="X670" s="89" t="s">
        <v>23</v>
      </c>
      <c r="Y670" s="89" t="s">
        <v>21</v>
      </c>
      <c r="Z670" s="89" t="s">
        <v>2021</v>
      </c>
      <c r="AA670" s="89" t="s">
        <v>3170</v>
      </c>
      <c r="AB670" s="89" t="s">
        <v>6181</v>
      </c>
      <c r="AC670" t="s">
        <v>27</v>
      </c>
      <c r="AD670" s="89">
        <v>0</v>
      </c>
      <c r="AE670" s="132">
        <f>Kalkulator!$F$3</f>
        <v>45383</v>
      </c>
      <c r="AF670" s="133">
        <f>Kalkulator!$H$3</f>
        <v>45412</v>
      </c>
    </row>
    <row r="671" spans="1:32" s="89" customFormat="1">
      <c r="A671" s="89" t="s">
        <v>261</v>
      </c>
      <c r="B671" s="89" t="s">
        <v>4</v>
      </c>
      <c r="C671" s="89" t="s">
        <v>2003</v>
      </c>
      <c r="D671" s="89" t="s">
        <v>58</v>
      </c>
      <c r="E671" s="89" t="s">
        <v>59</v>
      </c>
      <c r="F671" s="90" t="s">
        <v>262</v>
      </c>
      <c r="G671" s="91" t="s">
        <v>12</v>
      </c>
      <c r="H671" s="89" t="s">
        <v>23</v>
      </c>
      <c r="I671" s="89" t="s">
        <v>263</v>
      </c>
      <c r="J671" s="89">
        <v>2666</v>
      </c>
      <c r="K671" s="89">
        <v>200</v>
      </c>
      <c r="L671" s="89" t="s">
        <v>33</v>
      </c>
      <c r="M671" s="89" t="s">
        <v>21</v>
      </c>
      <c r="N671" s="89" t="s">
        <v>1332</v>
      </c>
      <c r="O671" s="89" t="s">
        <v>23</v>
      </c>
      <c r="P671" s="89" t="s">
        <v>23</v>
      </c>
      <c r="Q671" s="89" t="s">
        <v>23</v>
      </c>
      <c r="R671" s="89" t="s">
        <v>62</v>
      </c>
      <c r="S671" s="89">
        <v>296262</v>
      </c>
      <c r="T671" s="89" t="s">
        <v>1272</v>
      </c>
      <c r="U671" s="89" t="s">
        <v>34</v>
      </c>
      <c r="V671" s="89" t="s">
        <v>25</v>
      </c>
      <c r="W671" s="89" t="s">
        <v>21</v>
      </c>
      <c r="X671" s="89" t="s">
        <v>23</v>
      </c>
      <c r="Y671" s="89" t="s">
        <v>21</v>
      </c>
      <c r="Z671" s="89" t="s">
        <v>2022</v>
      </c>
      <c r="AA671" s="89" t="s">
        <v>3172</v>
      </c>
      <c r="AB671" s="89" t="s">
        <v>6182</v>
      </c>
      <c r="AC671" t="s">
        <v>39</v>
      </c>
      <c r="AD671" s="89">
        <v>0</v>
      </c>
      <c r="AE671" s="132">
        <f>Kalkulator!$F$3</f>
        <v>45383</v>
      </c>
      <c r="AF671" s="133">
        <f>Kalkulator!$H$3</f>
        <v>45412</v>
      </c>
    </row>
    <row r="672" spans="1:32" s="89" customFormat="1">
      <c r="A672" s="89" t="s">
        <v>57</v>
      </c>
      <c r="B672" s="89" t="s">
        <v>4</v>
      </c>
      <c r="C672" s="89" t="s">
        <v>2003</v>
      </c>
      <c r="D672" s="89" t="s">
        <v>58</v>
      </c>
      <c r="E672" s="89" t="s">
        <v>59</v>
      </c>
      <c r="F672" s="90" t="s">
        <v>60</v>
      </c>
      <c r="G672" s="91" t="s">
        <v>12</v>
      </c>
      <c r="H672" s="89" t="s">
        <v>23</v>
      </c>
      <c r="I672" s="89" t="s">
        <v>61</v>
      </c>
      <c r="J672" s="89">
        <v>3666</v>
      </c>
      <c r="K672" s="89">
        <v>320</v>
      </c>
      <c r="L672" s="89" t="s">
        <v>33</v>
      </c>
      <c r="M672" s="89" t="s">
        <v>21</v>
      </c>
      <c r="N672" s="89" t="s">
        <v>1286</v>
      </c>
      <c r="O672" s="89" t="s">
        <v>23</v>
      </c>
      <c r="P672" s="89" t="s">
        <v>23</v>
      </c>
      <c r="Q672" s="89" t="s">
        <v>23</v>
      </c>
      <c r="R672" s="89" t="s">
        <v>62</v>
      </c>
      <c r="S672" s="89">
        <v>296262</v>
      </c>
      <c r="T672" s="89" t="s">
        <v>1265</v>
      </c>
      <c r="U672" s="89" t="s">
        <v>34</v>
      </c>
      <c r="V672" s="89" t="s">
        <v>25</v>
      </c>
      <c r="W672" s="89" t="s">
        <v>21</v>
      </c>
      <c r="X672" s="89" t="s">
        <v>23</v>
      </c>
      <c r="Y672" s="89" t="s">
        <v>21</v>
      </c>
      <c r="Z672" s="89" t="s">
        <v>2023</v>
      </c>
      <c r="AA672" s="89" t="s">
        <v>3174</v>
      </c>
      <c r="AB672" s="89" t="s">
        <v>6183</v>
      </c>
      <c r="AC672" t="s">
        <v>39</v>
      </c>
      <c r="AD672" s="89">
        <v>0</v>
      </c>
      <c r="AE672" s="132">
        <f>Kalkulator!$F$3</f>
        <v>45383</v>
      </c>
      <c r="AF672" s="133">
        <f>Kalkulator!$H$3</f>
        <v>45412</v>
      </c>
    </row>
    <row r="673" spans="1:32" s="89" customFormat="1">
      <c r="A673" s="89" t="s">
        <v>640</v>
      </c>
      <c r="B673" s="89" t="s">
        <v>4</v>
      </c>
      <c r="C673" s="89" t="s">
        <v>2003</v>
      </c>
      <c r="D673" s="89" t="s">
        <v>58</v>
      </c>
      <c r="E673" s="89" t="s">
        <v>59</v>
      </c>
      <c r="F673" s="90" t="s">
        <v>641</v>
      </c>
      <c r="G673" s="91" t="s">
        <v>12</v>
      </c>
      <c r="H673" s="89" t="s">
        <v>23</v>
      </c>
      <c r="I673" s="89" t="s">
        <v>642</v>
      </c>
      <c r="J673" s="89">
        <v>2666</v>
      </c>
      <c r="K673" s="89">
        <v>200</v>
      </c>
      <c r="L673" s="89" t="s">
        <v>33</v>
      </c>
      <c r="M673" s="89" t="s">
        <v>21</v>
      </c>
      <c r="N673" s="89" t="s">
        <v>1388</v>
      </c>
      <c r="O673" s="89" t="s">
        <v>23</v>
      </c>
      <c r="P673" s="89" t="s">
        <v>23</v>
      </c>
      <c r="Q673" s="89" t="s">
        <v>23</v>
      </c>
      <c r="R673" s="89" t="s">
        <v>62</v>
      </c>
      <c r="S673" s="89">
        <v>296262</v>
      </c>
      <c r="T673" s="89" t="s">
        <v>1265</v>
      </c>
      <c r="U673" s="89" t="s">
        <v>34</v>
      </c>
      <c r="V673" s="89" t="s">
        <v>25</v>
      </c>
      <c r="W673" s="89" t="s">
        <v>21</v>
      </c>
      <c r="X673" s="89" t="s">
        <v>23</v>
      </c>
      <c r="Y673" s="89" t="s">
        <v>21</v>
      </c>
      <c r="Z673" s="89" t="s">
        <v>2024</v>
      </c>
      <c r="AA673" s="89" t="s">
        <v>3176</v>
      </c>
      <c r="AB673" s="89" t="s">
        <v>6184</v>
      </c>
      <c r="AC673" t="s">
        <v>39</v>
      </c>
      <c r="AD673" s="89">
        <v>0</v>
      </c>
      <c r="AE673" s="132">
        <f>Kalkulator!$F$3</f>
        <v>45383</v>
      </c>
      <c r="AF673" s="133">
        <f>Kalkulator!$H$3</f>
        <v>45412</v>
      </c>
    </row>
    <row r="674" spans="1:32" s="89" customFormat="1">
      <c r="A674" s="89" t="s">
        <v>264</v>
      </c>
      <c r="B674" s="89" t="s">
        <v>4</v>
      </c>
      <c r="C674" s="89" t="s">
        <v>2003</v>
      </c>
      <c r="D674" s="89" t="s">
        <v>265</v>
      </c>
      <c r="E674" s="89" t="s">
        <v>266</v>
      </c>
      <c r="F674" s="90" t="s">
        <v>267</v>
      </c>
      <c r="G674" s="91" t="s">
        <v>12</v>
      </c>
      <c r="H674" s="89" t="s">
        <v>23</v>
      </c>
      <c r="I674" s="89" t="s">
        <v>797</v>
      </c>
      <c r="J674" s="89">
        <v>2666</v>
      </c>
      <c r="K674" s="89">
        <v>200</v>
      </c>
      <c r="L674" s="89" t="s">
        <v>33</v>
      </c>
      <c r="M674" s="89" t="s">
        <v>21</v>
      </c>
      <c r="N674" s="89" t="s">
        <v>1333</v>
      </c>
      <c r="O674" s="89" t="s">
        <v>22</v>
      </c>
      <c r="P674" s="89" t="s">
        <v>22</v>
      </c>
      <c r="Q674" s="89" t="s">
        <v>22</v>
      </c>
      <c r="R674" s="89" t="s">
        <v>21</v>
      </c>
      <c r="S674" s="89">
        <v>203804</v>
      </c>
      <c r="T674" s="89" t="s">
        <v>1265</v>
      </c>
      <c r="U674" s="89" t="s">
        <v>34</v>
      </c>
      <c r="V674" s="89" t="s">
        <v>25</v>
      </c>
      <c r="W674" s="89" t="s">
        <v>21</v>
      </c>
      <c r="X674" s="89" t="s">
        <v>23</v>
      </c>
      <c r="Y674" s="89" t="s">
        <v>21</v>
      </c>
      <c r="Z674" s="89" t="s">
        <v>2025</v>
      </c>
      <c r="AA674" s="89" t="s">
        <v>3178</v>
      </c>
      <c r="AB674" s="89" t="s">
        <v>6185</v>
      </c>
      <c r="AC674" t="s">
        <v>27</v>
      </c>
      <c r="AD674" s="89">
        <v>0</v>
      </c>
      <c r="AE674" s="132">
        <f>Kalkulator!$F$3</f>
        <v>45383</v>
      </c>
      <c r="AF674" s="133">
        <f>Kalkulator!$H$3</f>
        <v>45412</v>
      </c>
    </row>
    <row r="675" spans="1:32" s="89" customFormat="1">
      <c r="A675" s="89" t="s">
        <v>268</v>
      </c>
      <c r="B675" s="89" t="s">
        <v>4</v>
      </c>
      <c r="C675" s="89" t="s">
        <v>2003</v>
      </c>
      <c r="D675" s="89" t="s">
        <v>44</v>
      </c>
      <c r="E675" s="89" t="s">
        <v>113</v>
      </c>
      <c r="F675" s="90" t="s">
        <v>269</v>
      </c>
      <c r="G675" s="91" t="s">
        <v>12</v>
      </c>
      <c r="H675" s="89" t="s">
        <v>23</v>
      </c>
      <c r="I675" s="89" t="s">
        <v>22</v>
      </c>
      <c r="J675" s="89">
        <v>2666</v>
      </c>
      <c r="K675" s="89">
        <v>200</v>
      </c>
      <c r="L675" s="89" t="s">
        <v>33</v>
      </c>
      <c r="M675" s="89" t="s">
        <v>21</v>
      </c>
      <c r="N675" s="89" t="s">
        <v>113</v>
      </c>
      <c r="O675" s="89" t="s">
        <v>22</v>
      </c>
      <c r="P675" s="89" t="s">
        <v>22</v>
      </c>
      <c r="Q675" s="89" t="s">
        <v>22</v>
      </c>
      <c r="R675" s="89" t="s">
        <v>21</v>
      </c>
      <c r="S675" s="89">
        <v>79212</v>
      </c>
      <c r="T675" s="89" t="s">
        <v>1272</v>
      </c>
      <c r="U675" s="89" t="s">
        <v>34</v>
      </c>
      <c r="V675" s="89" t="s">
        <v>25</v>
      </c>
      <c r="W675" s="89" t="s">
        <v>21</v>
      </c>
      <c r="X675" s="89" t="s">
        <v>23</v>
      </c>
      <c r="Y675" s="89" t="s">
        <v>21</v>
      </c>
      <c r="Z675" s="89" t="s">
        <v>2026</v>
      </c>
      <c r="AA675" s="89" t="s">
        <v>3180</v>
      </c>
      <c r="AB675" s="89" t="s">
        <v>6186</v>
      </c>
      <c r="AC675" t="s">
        <v>27</v>
      </c>
      <c r="AD675" s="89">
        <v>0</v>
      </c>
      <c r="AE675" s="132">
        <f>Kalkulator!$F$3</f>
        <v>45383</v>
      </c>
      <c r="AF675" s="133">
        <f>Kalkulator!$H$3</f>
        <v>45412</v>
      </c>
    </row>
    <row r="676" spans="1:32" s="89" customFormat="1">
      <c r="A676" s="89" t="s">
        <v>271</v>
      </c>
      <c r="B676" s="89" t="s">
        <v>4</v>
      </c>
      <c r="C676" s="89" t="s">
        <v>2003</v>
      </c>
      <c r="D676" s="89" t="s">
        <v>77</v>
      </c>
      <c r="E676" s="89" t="s">
        <v>114</v>
      </c>
      <c r="F676" s="90" t="s">
        <v>272</v>
      </c>
      <c r="G676" s="91" t="s">
        <v>12</v>
      </c>
      <c r="H676" s="89" t="s">
        <v>23</v>
      </c>
      <c r="I676" s="89" t="s">
        <v>273</v>
      </c>
      <c r="J676" s="89">
        <v>2666</v>
      </c>
      <c r="K676" s="89">
        <v>200</v>
      </c>
      <c r="L676" s="89" t="s">
        <v>33</v>
      </c>
      <c r="M676" s="89" t="s">
        <v>21</v>
      </c>
      <c r="N676" s="89" t="s">
        <v>1334</v>
      </c>
      <c r="O676" s="89" t="s">
        <v>22</v>
      </c>
      <c r="P676" s="89" t="s">
        <v>22</v>
      </c>
      <c r="Q676" s="89" t="s">
        <v>22</v>
      </c>
      <c r="R676" s="89" t="s">
        <v>21</v>
      </c>
      <c r="S676" s="89">
        <v>107948</v>
      </c>
      <c r="T676" s="89" t="s">
        <v>1265</v>
      </c>
      <c r="U676" s="89" t="s">
        <v>34</v>
      </c>
      <c r="V676" s="89" t="s">
        <v>25</v>
      </c>
      <c r="W676" s="89" t="s">
        <v>21</v>
      </c>
      <c r="X676" s="89" t="s">
        <v>23</v>
      </c>
      <c r="Y676" s="89" t="s">
        <v>21</v>
      </c>
      <c r="Z676" s="89" t="s">
        <v>2027</v>
      </c>
      <c r="AA676" s="89" t="s">
        <v>3182</v>
      </c>
      <c r="AB676" s="89" t="s">
        <v>6187</v>
      </c>
      <c r="AC676" t="s">
        <v>27</v>
      </c>
      <c r="AD676" s="89">
        <v>0</v>
      </c>
      <c r="AE676" s="132">
        <f>Kalkulator!$F$3</f>
        <v>45383</v>
      </c>
      <c r="AF676" s="133">
        <f>Kalkulator!$H$3</f>
        <v>45412</v>
      </c>
    </row>
    <row r="677" spans="1:32" s="89" customFormat="1">
      <c r="A677" s="89" t="s">
        <v>274</v>
      </c>
      <c r="B677" s="89" t="s">
        <v>4</v>
      </c>
      <c r="C677" s="89" t="s">
        <v>2003</v>
      </c>
      <c r="D677" s="89" t="s">
        <v>54</v>
      </c>
      <c r="E677" s="89" t="s">
        <v>55</v>
      </c>
      <c r="F677" s="90" t="s">
        <v>275</v>
      </c>
      <c r="G677" s="91" t="s">
        <v>12</v>
      </c>
      <c r="H677" s="89" t="s">
        <v>23</v>
      </c>
      <c r="I677" s="89" t="s">
        <v>174</v>
      </c>
      <c r="J677" s="89">
        <v>2666</v>
      </c>
      <c r="K677" s="89">
        <v>200</v>
      </c>
      <c r="L677" s="89" t="s">
        <v>33</v>
      </c>
      <c r="M677" s="89" t="s">
        <v>21</v>
      </c>
      <c r="N677" s="89" t="s">
        <v>1312</v>
      </c>
      <c r="O677" s="89" t="s">
        <v>23</v>
      </c>
      <c r="P677" s="89" t="s">
        <v>23</v>
      </c>
      <c r="Q677" s="89" t="s">
        <v>23</v>
      </c>
      <c r="R677" s="89" t="s">
        <v>21</v>
      </c>
      <c r="S677" s="89">
        <v>756183</v>
      </c>
      <c r="T677" s="89" t="s">
        <v>1265</v>
      </c>
      <c r="U677" s="89" t="s">
        <v>34</v>
      </c>
      <c r="V677" s="89" t="s">
        <v>25</v>
      </c>
      <c r="W677" s="89" t="s">
        <v>21</v>
      </c>
      <c r="X677" s="89" t="s">
        <v>23</v>
      </c>
      <c r="Y677" s="89" t="s">
        <v>21</v>
      </c>
      <c r="Z677" s="89" t="s">
        <v>2028</v>
      </c>
      <c r="AA677" s="89" t="s">
        <v>3184</v>
      </c>
      <c r="AB677" s="89" t="s">
        <v>6188</v>
      </c>
      <c r="AC677" t="s">
        <v>27</v>
      </c>
      <c r="AD677" s="89">
        <v>0</v>
      </c>
      <c r="AE677" s="132">
        <f>Kalkulator!$F$3</f>
        <v>45383</v>
      </c>
      <c r="AF677" s="133">
        <f>Kalkulator!$H$3</f>
        <v>45412</v>
      </c>
    </row>
    <row r="678" spans="1:32" s="89" customFormat="1">
      <c r="A678" s="89" t="s">
        <v>53</v>
      </c>
      <c r="B678" s="89" t="s">
        <v>4</v>
      </c>
      <c r="C678" s="89" t="s">
        <v>2003</v>
      </c>
      <c r="D678" s="89" t="s">
        <v>54</v>
      </c>
      <c r="E678" s="89" t="s">
        <v>55</v>
      </c>
      <c r="F678" s="90" t="s">
        <v>56</v>
      </c>
      <c r="G678" s="91" t="s">
        <v>12</v>
      </c>
      <c r="H678" s="89" t="s">
        <v>23</v>
      </c>
      <c r="I678" s="89" t="s">
        <v>1458</v>
      </c>
      <c r="J678" s="89">
        <v>3666</v>
      </c>
      <c r="K678" s="89">
        <v>320</v>
      </c>
      <c r="L678" s="89" t="s">
        <v>33</v>
      </c>
      <c r="M678" s="89" t="s">
        <v>21</v>
      </c>
      <c r="N678" s="89" t="s">
        <v>1281</v>
      </c>
      <c r="O678" s="89" t="s">
        <v>23</v>
      </c>
      <c r="P678" s="89" t="s">
        <v>23</v>
      </c>
      <c r="Q678" s="89" t="s">
        <v>23</v>
      </c>
      <c r="R678" s="89" t="s">
        <v>21</v>
      </c>
      <c r="S678" s="89">
        <v>756183</v>
      </c>
      <c r="T678" s="89" t="s">
        <v>1265</v>
      </c>
      <c r="U678" s="89" t="s">
        <v>34</v>
      </c>
      <c r="V678" s="89" t="s">
        <v>25</v>
      </c>
      <c r="W678" s="89" t="s">
        <v>21</v>
      </c>
      <c r="X678" s="89" t="s">
        <v>23</v>
      </c>
      <c r="Y678" s="89" t="s">
        <v>21</v>
      </c>
      <c r="Z678" s="89" t="s">
        <v>2029</v>
      </c>
      <c r="AA678" s="89" t="s">
        <v>3186</v>
      </c>
      <c r="AB678" s="89" t="s">
        <v>6189</v>
      </c>
      <c r="AC678" t="s">
        <v>35</v>
      </c>
      <c r="AD678" s="89">
        <v>0</v>
      </c>
      <c r="AE678" s="132">
        <f>Kalkulator!$F$3</f>
        <v>45383</v>
      </c>
      <c r="AF678" s="133">
        <f>Kalkulator!$H$3</f>
        <v>45412</v>
      </c>
    </row>
    <row r="679" spans="1:32" s="89" customFormat="1">
      <c r="A679" s="89" t="s">
        <v>400</v>
      </c>
      <c r="B679" s="89" t="s">
        <v>4</v>
      </c>
      <c r="C679" s="89" t="s">
        <v>2003</v>
      </c>
      <c r="D679" s="89" t="s">
        <v>54</v>
      </c>
      <c r="E679" s="89" t="s">
        <v>55</v>
      </c>
      <c r="F679" s="90" t="s">
        <v>401</v>
      </c>
      <c r="G679" s="91" t="s">
        <v>12</v>
      </c>
      <c r="H679" s="89" t="s">
        <v>23</v>
      </c>
      <c r="I679" s="89" t="s">
        <v>1496</v>
      </c>
      <c r="J679" s="89">
        <v>3666</v>
      </c>
      <c r="K679" s="89">
        <v>320</v>
      </c>
      <c r="L679" s="89" t="s">
        <v>33</v>
      </c>
      <c r="M679" s="89" t="s">
        <v>21</v>
      </c>
      <c r="N679" s="89" t="s">
        <v>1353</v>
      </c>
      <c r="O679" s="89" t="s">
        <v>23</v>
      </c>
      <c r="P679" s="89" t="s">
        <v>23</v>
      </c>
      <c r="Q679" s="89" t="s">
        <v>23</v>
      </c>
      <c r="R679" s="89" t="s">
        <v>21</v>
      </c>
      <c r="S679" s="89">
        <v>756183</v>
      </c>
      <c r="T679" s="89" t="s">
        <v>1265</v>
      </c>
      <c r="U679" s="89" t="s">
        <v>34</v>
      </c>
      <c r="V679" s="89" t="s">
        <v>25</v>
      </c>
      <c r="W679" s="89" t="s">
        <v>21</v>
      </c>
      <c r="X679" s="89" t="s">
        <v>23</v>
      </c>
      <c r="Y679" s="89" t="s">
        <v>21</v>
      </c>
      <c r="Z679" s="89" t="s">
        <v>2030</v>
      </c>
      <c r="AA679" s="89" t="s">
        <v>3188</v>
      </c>
      <c r="AB679" s="89" t="s">
        <v>6190</v>
      </c>
      <c r="AC679" t="s">
        <v>27</v>
      </c>
      <c r="AD679" s="89">
        <v>0</v>
      </c>
      <c r="AE679" s="132">
        <f>Kalkulator!$F$3</f>
        <v>45383</v>
      </c>
      <c r="AF679" s="133">
        <f>Kalkulator!$H$3</f>
        <v>45412</v>
      </c>
    </row>
    <row r="680" spans="1:32" s="89" customFormat="1">
      <c r="A680" s="89" t="s">
        <v>276</v>
      </c>
      <c r="B680" s="89" t="s">
        <v>4</v>
      </c>
      <c r="C680" s="89" t="s">
        <v>2003</v>
      </c>
      <c r="D680" s="89" t="s">
        <v>54</v>
      </c>
      <c r="E680" s="89" t="s">
        <v>55</v>
      </c>
      <c r="F680" s="90" t="s">
        <v>277</v>
      </c>
      <c r="G680" s="91" t="s">
        <v>12</v>
      </c>
      <c r="H680" s="89" t="s">
        <v>23</v>
      </c>
      <c r="I680" s="89" t="s">
        <v>22</v>
      </c>
      <c r="J680" s="89">
        <v>2666</v>
      </c>
      <c r="K680" s="89">
        <v>200</v>
      </c>
      <c r="L680" s="89" t="s">
        <v>33</v>
      </c>
      <c r="M680" s="89" t="s">
        <v>21</v>
      </c>
      <c r="N680" s="89" t="s">
        <v>1315</v>
      </c>
      <c r="O680" s="89" t="s">
        <v>23</v>
      </c>
      <c r="P680" s="89" t="s">
        <v>23</v>
      </c>
      <c r="Q680" s="89" t="s">
        <v>23</v>
      </c>
      <c r="R680" s="89" t="s">
        <v>21</v>
      </c>
      <c r="S680" s="89">
        <v>756183</v>
      </c>
      <c r="T680" s="89" t="s">
        <v>1272</v>
      </c>
      <c r="U680" s="89" t="s">
        <v>34</v>
      </c>
      <c r="V680" s="89" t="s">
        <v>25</v>
      </c>
      <c r="W680" s="89" t="s">
        <v>21</v>
      </c>
      <c r="X680" s="89" t="s">
        <v>23</v>
      </c>
      <c r="Y680" s="89" t="s">
        <v>21</v>
      </c>
      <c r="Z680" s="89" t="s">
        <v>2031</v>
      </c>
      <c r="AA680" s="89" t="s">
        <v>3190</v>
      </c>
      <c r="AB680" s="89" t="s">
        <v>6191</v>
      </c>
      <c r="AC680" t="s">
        <v>27</v>
      </c>
      <c r="AD680" s="89">
        <v>0</v>
      </c>
      <c r="AE680" s="132">
        <f>Kalkulator!$F$3</f>
        <v>45383</v>
      </c>
      <c r="AF680" s="133">
        <f>Kalkulator!$H$3</f>
        <v>45412</v>
      </c>
    </row>
    <row r="681" spans="1:32" s="89" customFormat="1">
      <c r="A681" s="89" t="s">
        <v>608</v>
      </c>
      <c r="B681" s="89" t="s">
        <v>4</v>
      </c>
      <c r="C681" s="89" t="s">
        <v>2003</v>
      </c>
      <c r="D681" s="89" t="s">
        <v>132</v>
      </c>
      <c r="E681" s="89" t="s">
        <v>609</v>
      </c>
      <c r="F681" s="90" t="s">
        <v>610</v>
      </c>
      <c r="G681" s="91" t="s">
        <v>12</v>
      </c>
      <c r="H681" s="89" t="s">
        <v>23</v>
      </c>
      <c r="I681" s="89" t="s">
        <v>611</v>
      </c>
      <c r="J681" s="89">
        <v>2666</v>
      </c>
      <c r="K681" s="89">
        <v>200</v>
      </c>
      <c r="L681" s="89" t="s">
        <v>33</v>
      </c>
      <c r="M681" s="89" t="s">
        <v>21</v>
      </c>
      <c r="N681" s="89" t="s">
        <v>1384</v>
      </c>
      <c r="O681" s="89" t="s">
        <v>22</v>
      </c>
      <c r="P681" s="89" t="s">
        <v>22</v>
      </c>
      <c r="Q681" s="89" t="s">
        <v>22</v>
      </c>
      <c r="R681" s="89" t="s">
        <v>21</v>
      </c>
      <c r="S681" s="89">
        <v>46934</v>
      </c>
      <c r="T681" s="89" t="s">
        <v>1265</v>
      </c>
      <c r="U681" s="89" t="s">
        <v>34</v>
      </c>
      <c r="V681" s="89" t="s">
        <v>25</v>
      </c>
      <c r="W681" s="89" t="s">
        <v>21</v>
      </c>
      <c r="X681" s="89" t="s">
        <v>23</v>
      </c>
      <c r="Y681" s="89" t="s">
        <v>21</v>
      </c>
      <c r="Z681" s="89" t="s">
        <v>2032</v>
      </c>
      <c r="AA681" s="89" t="s">
        <v>3192</v>
      </c>
      <c r="AB681" s="89" t="s">
        <v>6192</v>
      </c>
      <c r="AC681" t="s">
        <v>27</v>
      </c>
      <c r="AD681" s="89">
        <v>0</v>
      </c>
      <c r="AE681" s="132">
        <f>Kalkulator!$F$3</f>
        <v>45383</v>
      </c>
      <c r="AF681" s="133">
        <f>Kalkulator!$H$3</f>
        <v>45412</v>
      </c>
    </row>
    <row r="682" spans="1:32" s="89" customFormat="1">
      <c r="A682" s="89" t="s">
        <v>448</v>
      </c>
      <c r="B682" s="89" t="s">
        <v>4</v>
      </c>
      <c r="C682" s="89" t="s">
        <v>2003</v>
      </c>
      <c r="D682" s="89" t="s">
        <v>101</v>
      </c>
      <c r="E682" s="89" t="s">
        <v>449</v>
      </c>
      <c r="F682" s="90" t="s">
        <v>450</v>
      </c>
      <c r="G682" s="91" t="s">
        <v>12</v>
      </c>
      <c r="H682" s="89" t="s">
        <v>23</v>
      </c>
      <c r="I682" s="89" t="s">
        <v>803</v>
      </c>
      <c r="J682" s="89">
        <v>2666</v>
      </c>
      <c r="K682" s="89">
        <v>200</v>
      </c>
      <c r="L682" s="89" t="s">
        <v>33</v>
      </c>
      <c r="M682" s="89" t="s">
        <v>21</v>
      </c>
      <c r="N682" s="89" t="s">
        <v>449</v>
      </c>
      <c r="O682" s="89" t="s">
        <v>22</v>
      </c>
      <c r="P682" s="89" t="s">
        <v>22</v>
      </c>
      <c r="Q682" s="89" t="s">
        <v>22</v>
      </c>
      <c r="R682" s="89" t="s">
        <v>21</v>
      </c>
      <c r="S682" s="89">
        <v>45975</v>
      </c>
      <c r="T682" s="89" t="s">
        <v>1265</v>
      </c>
      <c r="U682" s="89" t="s">
        <v>34</v>
      </c>
      <c r="V682" s="89" t="s">
        <v>25</v>
      </c>
      <c r="W682" s="89" t="s">
        <v>21</v>
      </c>
      <c r="X682" s="89" t="s">
        <v>23</v>
      </c>
      <c r="Y682" s="89" t="s">
        <v>21</v>
      </c>
      <c r="Z682" s="89" t="s">
        <v>2033</v>
      </c>
      <c r="AA682" s="89" t="s">
        <v>3194</v>
      </c>
      <c r="AB682" s="89" t="s">
        <v>6193</v>
      </c>
      <c r="AC682" t="s">
        <v>298</v>
      </c>
      <c r="AD682" s="89">
        <v>0</v>
      </c>
      <c r="AE682" s="132">
        <f>Kalkulator!$F$3</f>
        <v>45383</v>
      </c>
      <c r="AF682" s="133">
        <f>Kalkulator!$H$3</f>
        <v>45412</v>
      </c>
    </row>
    <row r="683" spans="1:32" s="89" customFormat="1">
      <c r="A683" s="89" t="s">
        <v>278</v>
      </c>
      <c r="B683" s="89" t="s">
        <v>4</v>
      </c>
      <c r="C683" s="89" t="s">
        <v>2003</v>
      </c>
      <c r="D683" s="89" t="s">
        <v>64</v>
      </c>
      <c r="E683" s="89" t="s">
        <v>279</v>
      </c>
      <c r="F683" s="90" t="s">
        <v>280</v>
      </c>
      <c r="G683" s="91" t="s">
        <v>12</v>
      </c>
      <c r="H683" s="89" t="s">
        <v>23</v>
      </c>
      <c r="I683" s="89" t="s">
        <v>270</v>
      </c>
      <c r="J683" s="89">
        <v>2666</v>
      </c>
      <c r="K683" s="89">
        <v>200</v>
      </c>
      <c r="L683" s="89" t="s">
        <v>33</v>
      </c>
      <c r="M683" s="89" t="s">
        <v>21</v>
      </c>
      <c r="N683" s="89" t="s">
        <v>326</v>
      </c>
      <c r="O683" s="89" t="s">
        <v>22</v>
      </c>
      <c r="P683" s="89" t="s">
        <v>22</v>
      </c>
      <c r="Q683" s="89" t="s">
        <v>22</v>
      </c>
      <c r="R683" s="89" t="s">
        <v>21</v>
      </c>
      <c r="S683" s="89">
        <v>103892</v>
      </c>
      <c r="T683" s="89" t="s">
        <v>1265</v>
      </c>
      <c r="U683" s="89" t="s">
        <v>34</v>
      </c>
      <c r="V683" s="89" t="s">
        <v>25</v>
      </c>
      <c r="W683" s="89" t="s">
        <v>21</v>
      </c>
      <c r="X683" s="89" t="s">
        <v>23</v>
      </c>
      <c r="Y683" s="89" t="s">
        <v>21</v>
      </c>
      <c r="Z683" s="89" t="s">
        <v>2034</v>
      </c>
      <c r="AA683" s="89" t="s">
        <v>3196</v>
      </c>
      <c r="AB683" s="89" t="s">
        <v>6194</v>
      </c>
      <c r="AC683" t="s">
        <v>39</v>
      </c>
      <c r="AD683" s="89">
        <v>0</v>
      </c>
      <c r="AE683" s="132">
        <f>Kalkulator!$F$3</f>
        <v>45383</v>
      </c>
      <c r="AF683" s="133">
        <f>Kalkulator!$H$3</f>
        <v>45412</v>
      </c>
    </row>
    <row r="684" spans="1:32" s="89" customFormat="1">
      <c r="A684" s="89" t="s">
        <v>83</v>
      </c>
      <c r="B684" s="89" t="s">
        <v>4</v>
      </c>
      <c r="C684" s="89" t="s">
        <v>2003</v>
      </c>
      <c r="D684" s="89" t="s">
        <v>64</v>
      </c>
      <c r="E684" s="89" t="s">
        <v>84</v>
      </c>
      <c r="F684" s="90" t="s">
        <v>85</v>
      </c>
      <c r="G684" s="91" t="s">
        <v>12</v>
      </c>
      <c r="H684" s="89" t="s">
        <v>23</v>
      </c>
      <c r="I684" s="89" t="s">
        <v>86</v>
      </c>
      <c r="J684" s="89">
        <v>3666</v>
      </c>
      <c r="K684" s="89">
        <v>320</v>
      </c>
      <c r="L684" s="89" t="s">
        <v>33</v>
      </c>
      <c r="M684" s="89" t="s">
        <v>21</v>
      </c>
      <c r="N684" s="89" t="s">
        <v>1290</v>
      </c>
      <c r="O684" s="89" t="s">
        <v>22</v>
      </c>
      <c r="P684" s="89" t="s">
        <v>22</v>
      </c>
      <c r="Q684" s="89" t="s">
        <v>22</v>
      </c>
      <c r="R684" s="89" t="s">
        <v>21</v>
      </c>
      <c r="S684" s="89">
        <v>74886</v>
      </c>
      <c r="T684" s="89" t="s">
        <v>1265</v>
      </c>
      <c r="U684" s="89" t="s">
        <v>34</v>
      </c>
      <c r="V684" s="89" t="s">
        <v>25</v>
      </c>
      <c r="W684" s="89" t="s">
        <v>21</v>
      </c>
      <c r="X684" s="89" t="s">
        <v>23</v>
      </c>
      <c r="Y684" s="89" t="s">
        <v>21</v>
      </c>
      <c r="Z684" s="89" t="s">
        <v>2035</v>
      </c>
      <c r="AA684" s="89" t="s">
        <v>3198</v>
      </c>
      <c r="AB684" s="89" t="s">
        <v>6195</v>
      </c>
      <c r="AC684" t="s">
        <v>39</v>
      </c>
      <c r="AD684" s="89">
        <v>0</v>
      </c>
      <c r="AE684" s="132">
        <f>Kalkulator!$F$3</f>
        <v>45383</v>
      </c>
      <c r="AF684" s="133">
        <f>Kalkulator!$H$3</f>
        <v>45412</v>
      </c>
    </row>
    <row r="685" spans="1:32" s="89" customFormat="1">
      <c r="A685" s="89" t="s">
        <v>405</v>
      </c>
      <c r="B685" s="89" t="s">
        <v>4</v>
      </c>
      <c r="C685" s="89" t="s">
        <v>2003</v>
      </c>
      <c r="D685" s="89" t="s">
        <v>117</v>
      </c>
      <c r="E685" s="89" t="s">
        <v>118</v>
      </c>
      <c r="F685" s="90" t="s">
        <v>406</v>
      </c>
      <c r="G685" s="91" t="s">
        <v>12</v>
      </c>
      <c r="H685" s="89" t="s">
        <v>23</v>
      </c>
      <c r="I685" s="89" t="s">
        <v>407</v>
      </c>
      <c r="J685" s="89">
        <v>3666</v>
      </c>
      <c r="K685" s="89">
        <v>320</v>
      </c>
      <c r="L685" s="89" t="s">
        <v>33</v>
      </c>
      <c r="M685" s="89" t="s">
        <v>21</v>
      </c>
      <c r="N685" s="89" t="s">
        <v>1355</v>
      </c>
      <c r="O685" s="89" t="s">
        <v>22</v>
      </c>
      <c r="P685" s="89" t="s">
        <v>23</v>
      </c>
      <c r="Q685" s="89" t="s">
        <v>23</v>
      </c>
      <c r="R685" s="89" t="s">
        <v>21</v>
      </c>
      <c r="S685" s="89">
        <v>348450</v>
      </c>
      <c r="T685" s="89" t="s">
        <v>1265</v>
      </c>
      <c r="U685" s="89" t="s">
        <v>34</v>
      </c>
      <c r="V685" s="89" t="s">
        <v>25</v>
      </c>
      <c r="W685" s="89" t="s">
        <v>21</v>
      </c>
      <c r="X685" s="89" t="s">
        <v>23</v>
      </c>
      <c r="Y685" s="89" t="s">
        <v>21</v>
      </c>
      <c r="Z685" s="89" t="s">
        <v>2036</v>
      </c>
      <c r="AA685" s="89" t="s">
        <v>3200</v>
      </c>
      <c r="AB685" s="89" t="s">
        <v>6196</v>
      </c>
      <c r="AC685" t="s">
        <v>27</v>
      </c>
      <c r="AD685" s="89">
        <v>0</v>
      </c>
      <c r="AE685" s="132">
        <f>Kalkulator!$F$3</f>
        <v>45383</v>
      </c>
      <c r="AF685" s="133">
        <f>Kalkulator!$H$3</f>
        <v>45412</v>
      </c>
    </row>
    <row r="686" spans="1:32" s="89" customFormat="1">
      <c r="A686" s="89" t="s">
        <v>281</v>
      </c>
      <c r="B686" s="89" t="s">
        <v>4</v>
      </c>
      <c r="C686" s="89" t="s">
        <v>2003</v>
      </c>
      <c r="D686" s="89" t="s">
        <v>117</v>
      </c>
      <c r="E686" s="89" t="s">
        <v>118</v>
      </c>
      <c r="F686" s="90" t="s">
        <v>282</v>
      </c>
      <c r="G686" s="91" t="s">
        <v>12</v>
      </c>
      <c r="H686" s="89" t="s">
        <v>23</v>
      </c>
      <c r="I686" s="89" t="s">
        <v>283</v>
      </c>
      <c r="J686" s="89">
        <v>2666</v>
      </c>
      <c r="K686" s="89">
        <v>200</v>
      </c>
      <c r="L686" s="89" t="s">
        <v>33</v>
      </c>
      <c r="M686" s="89" t="s">
        <v>21</v>
      </c>
      <c r="N686" s="89" t="s">
        <v>1335</v>
      </c>
      <c r="O686" s="89" t="s">
        <v>22</v>
      </c>
      <c r="P686" s="89" t="s">
        <v>23</v>
      </c>
      <c r="Q686" s="89" t="s">
        <v>23</v>
      </c>
      <c r="R686" s="89" t="s">
        <v>21</v>
      </c>
      <c r="S686" s="89">
        <v>348450</v>
      </c>
      <c r="T686" s="89" t="s">
        <v>1272</v>
      </c>
      <c r="U686" s="89" t="s">
        <v>34</v>
      </c>
      <c r="V686" s="89" t="s">
        <v>25</v>
      </c>
      <c r="W686" s="89" t="s">
        <v>21</v>
      </c>
      <c r="X686" s="89" t="s">
        <v>23</v>
      </c>
      <c r="Y686" s="89" t="s">
        <v>21</v>
      </c>
      <c r="Z686" s="89" t="s">
        <v>2037</v>
      </c>
      <c r="AA686" s="89" t="s">
        <v>3202</v>
      </c>
      <c r="AB686" s="89" t="s">
        <v>6197</v>
      </c>
      <c r="AC686" t="s">
        <v>27</v>
      </c>
      <c r="AD686" s="89">
        <v>0</v>
      </c>
      <c r="AE686" s="132">
        <f>Kalkulator!$F$3</f>
        <v>45383</v>
      </c>
      <c r="AF686" s="133">
        <f>Kalkulator!$H$3</f>
        <v>45412</v>
      </c>
    </row>
    <row r="687" spans="1:32" s="89" customFormat="1">
      <c r="A687" s="89" t="s">
        <v>284</v>
      </c>
      <c r="B687" s="89" t="s">
        <v>4</v>
      </c>
      <c r="C687" s="89" t="s">
        <v>2003</v>
      </c>
      <c r="D687" s="89" t="s">
        <v>101</v>
      </c>
      <c r="E687" s="89" t="s">
        <v>102</v>
      </c>
      <c r="F687" s="90" t="s">
        <v>285</v>
      </c>
      <c r="G687" s="91" t="s">
        <v>12</v>
      </c>
      <c r="H687" s="89" t="s">
        <v>23</v>
      </c>
      <c r="I687" s="89" t="s">
        <v>1467</v>
      </c>
      <c r="J687" s="89">
        <v>2666</v>
      </c>
      <c r="K687" s="89">
        <v>200</v>
      </c>
      <c r="L687" s="89" t="s">
        <v>33</v>
      </c>
      <c r="M687" s="89" t="s">
        <v>21</v>
      </c>
      <c r="N687" s="89" t="s">
        <v>1336</v>
      </c>
      <c r="O687" s="89" t="s">
        <v>23</v>
      </c>
      <c r="P687" s="89" t="s">
        <v>23</v>
      </c>
      <c r="Q687" s="89" t="s">
        <v>23</v>
      </c>
      <c r="R687" s="89" t="s">
        <v>21</v>
      </c>
      <c r="S687" s="89">
        <v>690422</v>
      </c>
      <c r="T687" s="89" t="s">
        <v>1265</v>
      </c>
      <c r="U687" s="89" t="s">
        <v>34</v>
      </c>
      <c r="V687" s="89" t="s">
        <v>25</v>
      </c>
      <c r="W687" s="89" t="s">
        <v>21</v>
      </c>
      <c r="X687" s="89" t="s">
        <v>23</v>
      </c>
      <c r="Y687" s="89" t="s">
        <v>21</v>
      </c>
      <c r="Z687" s="89" t="s">
        <v>2038</v>
      </c>
      <c r="AA687" s="89" t="s">
        <v>3204</v>
      </c>
      <c r="AB687" s="89" t="s">
        <v>6198</v>
      </c>
      <c r="AC687" t="s">
        <v>286</v>
      </c>
      <c r="AD687" s="89">
        <v>0</v>
      </c>
      <c r="AE687" s="132">
        <f>Kalkulator!$F$3</f>
        <v>45383</v>
      </c>
      <c r="AF687" s="133">
        <f>Kalkulator!$H$3</f>
        <v>45412</v>
      </c>
    </row>
    <row r="688" spans="1:32" s="89" customFormat="1">
      <c r="A688" s="89" t="s">
        <v>287</v>
      </c>
      <c r="B688" s="89" t="s">
        <v>4</v>
      </c>
      <c r="C688" s="89" t="s">
        <v>2003</v>
      </c>
      <c r="D688" s="89" t="s">
        <v>101</v>
      </c>
      <c r="E688" s="89" t="s">
        <v>102</v>
      </c>
      <c r="F688" s="90" t="s">
        <v>288</v>
      </c>
      <c r="G688" s="91" t="s">
        <v>12</v>
      </c>
      <c r="H688" s="89" t="s">
        <v>23</v>
      </c>
      <c r="I688" s="89" t="s">
        <v>174</v>
      </c>
      <c r="J688" s="89">
        <v>2666</v>
      </c>
      <c r="K688" s="89">
        <v>200</v>
      </c>
      <c r="L688" s="89" t="s">
        <v>33</v>
      </c>
      <c r="M688" s="89" t="s">
        <v>21</v>
      </c>
      <c r="N688" s="89" t="s">
        <v>1336</v>
      </c>
      <c r="O688" s="89" t="s">
        <v>23</v>
      </c>
      <c r="P688" s="89" t="s">
        <v>23</v>
      </c>
      <c r="Q688" s="89" t="s">
        <v>23</v>
      </c>
      <c r="R688" s="89" t="s">
        <v>21</v>
      </c>
      <c r="S688" s="89">
        <v>690422</v>
      </c>
      <c r="T688" s="89" t="s">
        <v>1265</v>
      </c>
      <c r="U688" s="89" t="s">
        <v>34</v>
      </c>
      <c r="V688" s="89" t="s">
        <v>25</v>
      </c>
      <c r="W688" s="89" t="s">
        <v>21</v>
      </c>
      <c r="X688" s="89" t="s">
        <v>23</v>
      </c>
      <c r="Y688" s="89" t="s">
        <v>21</v>
      </c>
      <c r="Z688" s="89" t="s">
        <v>2039</v>
      </c>
      <c r="AA688" s="89" t="s">
        <v>3206</v>
      </c>
      <c r="AB688" s="89" t="s">
        <v>6199</v>
      </c>
      <c r="AC688" t="s">
        <v>39</v>
      </c>
      <c r="AD688" s="89">
        <v>0</v>
      </c>
      <c r="AE688" s="132">
        <f>Kalkulator!$F$3</f>
        <v>45383</v>
      </c>
      <c r="AF688" s="133">
        <f>Kalkulator!$H$3</f>
        <v>45412</v>
      </c>
    </row>
    <row r="689" spans="1:32" s="89" customFormat="1">
      <c r="A689" s="89" t="s">
        <v>100</v>
      </c>
      <c r="B689" s="89" t="s">
        <v>4</v>
      </c>
      <c r="C689" s="89" t="s">
        <v>2003</v>
      </c>
      <c r="D689" s="89" t="s">
        <v>101</v>
      </c>
      <c r="E689" s="89" t="s">
        <v>102</v>
      </c>
      <c r="F689" s="90" t="s">
        <v>103</v>
      </c>
      <c r="G689" s="91" t="s">
        <v>12</v>
      </c>
      <c r="H689" s="89" t="s">
        <v>23</v>
      </c>
      <c r="I689" s="89" t="s">
        <v>22</v>
      </c>
      <c r="J689" s="89">
        <v>3666</v>
      </c>
      <c r="K689" s="89">
        <v>320</v>
      </c>
      <c r="L689" s="89" t="s">
        <v>33</v>
      </c>
      <c r="M689" s="89" t="s">
        <v>21</v>
      </c>
      <c r="N689" s="89" t="s">
        <v>1281</v>
      </c>
      <c r="O689" s="89" t="s">
        <v>23</v>
      </c>
      <c r="P689" s="89" t="s">
        <v>23</v>
      </c>
      <c r="Q689" s="89" t="s">
        <v>23</v>
      </c>
      <c r="R689" s="89" t="s">
        <v>21</v>
      </c>
      <c r="S689" s="89">
        <v>690422</v>
      </c>
      <c r="T689" s="89" t="s">
        <v>1272</v>
      </c>
      <c r="U689" s="89" t="s">
        <v>34</v>
      </c>
      <c r="V689" s="89" t="s">
        <v>25</v>
      </c>
      <c r="W689" s="89" t="s">
        <v>21</v>
      </c>
      <c r="X689" s="89" t="s">
        <v>23</v>
      </c>
      <c r="Y689" s="89" t="s">
        <v>21</v>
      </c>
      <c r="Z689" s="89" t="s">
        <v>2040</v>
      </c>
      <c r="AA689" s="89" t="s">
        <v>3208</v>
      </c>
      <c r="AB689" s="89" t="s">
        <v>6200</v>
      </c>
      <c r="AC689" t="s">
        <v>105</v>
      </c>
      <c r="AD689" s="89">
        <v>0</v>
      </c>
      <c r="AE689" s="132">
        <f>Kalkulator!$F$3</f>
        <v>45383</v>
      </c>
      <c r="AF689" s="133">
        <f>Kalkulator!$H$3</f>
        <v>45412</v>
      </c>
    </row>
    <row r="690" spans="1:32" s="89" customFormat="1">
      <c r="A690" s="89" t="s">
        <v>333</v>
      </c>
      <c r="B690" s="89" t="s">
        <v>4</v>
      </c>
      <c r="C690" s="89" t="s">
        <v>2003</v>
      </c>
      <c r="D690" s="89" t="s">
        <v>101</v>
      </c>
      <c r="E690" s="89" t="s">
        <v>102</v>
      </c>
      <c r="F690" s="90" t="s">
        <v>334</v>
      </c>
      <c r="G690" s="91" t="s">
        <v>12</v>
      </c>
      <c r="H690" s="89" t="s">
        <v>23</v>
      </c>
      <c r="I690" s="89" t="s">
        <v>335</v>
      </c>
      <c r="J690" s="89">
        <v>3666</v>
      </c>
      <c r="K690" s="89">
        <v>320</v>
      </c>
      <c r="L690" s="89" t="s">
        <v>33</v>
      </c>
      <c r="M690" s="89" t="s">
        <v>21</v>
      </c>
      <c r="N690" s="89" t="s">
        <v>1344</v>
      </c>
      <c r="O690" s="89" t="s">
        <v>23</v>
      </c>
      <c r="P690" s="89" t="s">
        <v>23</v>
      </c>
      <c r="Q690" s="89" t="s">
        <v>23</v>
      </c>
      <c r="R690" s="89" t="s">
        <v>21</v>
      </c>
      <c r="S690" s="89">
        <v>690422</v>
      </c>
      <c r="T690" s="89" t="s">
        <v>1265</v>
      </c>
      <c r="U690" s="89" t="s">
        <v>34</v>
      </c>
      <c r="V690" s="89" t="s">
        <v>25</v>
      </c>
      <c r="W690" s="89" t="s">
        <v>21</v>
      </c>
      <c r="X690" s="89" t="s">
        <v>23</v>
      </c>
      <c r="Y690" s="89" t="s">
        <v>21</v>
      </c>
      <c r="Z690" s="89" t="s">
        <v>2041</v>
      </c>
      <c r="AA690" s="89" t="s">
        <v>3210</v>
      </c>
      <c r="AB690" s="89" t="s">
        <v>6201</v>
      </c>
      <c r="AC690" t="s">
        <v>39</v>
      </c>
      <c r="AD690" s="89">
        <v>0</v>
      </c>
      <c r="AE690" s="132">
        <f>Kalkulator!$F$3</f>
        <v>45383</v>
      </c>
      <c r="AF690" s="133">
        <f>Kalkulator!$H$3</f>
        <v>45412</v>
      </c>
    </row>
    <row r="691" spans="1:32" s="89" customFormat="1">
      <c r="A691" s="89" t="s">
        <v>289</v>
      </c>
      <c r="B691" s="89" t="s">
        <v>4</v>
      </c>
      <c r="C691" s="89" t="s">
        <v>2003</v>
      </c>
      <c r="D691" s="89" t="s">
        <v>54</v>
      </c>
      <c r="E691" s="89" t="s">
        <v>290</v>
      </c>
      <c r="F691" s="90" t="s">
        <v>291</v>
      </c>
      <c r="G691" s="91" t="s">
        <v>12</v>
      </c>
      <c r="H691" s="89" t="s">
        <v>23</v>
      </c>
      <c r="I691" s="89" t="s">
        <v>292</v>
      </c>
      <c r="J691" s="89">
        <v>2666</v>
      </c>
      <c r="K691" s="89">
        <v>200</v>
      </c>
      <c r="L691" s="89" t="s">
        <v>33</v>
      </c>
      <c r="M691" s="89" t="s">
        <v>21</v>
      </c>
      <c r="N691" s="89" t="s">
        <v>1337</v>
      </c>
      <c r="O691" s="89" t="s">
        <v>22</v>
      </c>
      <c r="P691" s="89" t="s">
        <v>22</v>
      </c>
      <c r="Q691" s="89" t="s">
        <v>22</v>
      </c>
      <c r="R691" s="89" t="s">
        <v>21</v>
      </c>
      <c r="S691" s="89">
        <v>84594</v>
      </c>
      <c r="T691" s="89" t="s">
        <v>1272</v>
      </c>
      <c r="U691" s="89" t="s">
        <v>34</v>
      </c>
      <c r="V691" s="89" t="s">
        <v>25</v>
      </c>
      <c r="W691" s="89" t="s">
        <v>21</v>
      </c>
      <c r="X691" s="89" t="s">
        <v>23</v>
      </c>
      <c r="Y691" s="89" t="s">
        <v>21</v>
      </c>
      <c r="Z691" s="89" t="s">
        <v>2042</v>
      </c>
      <c r="AA691" s="89" t="s">
        <v>3212</v>
      </c>
      <c r="AB691" s="89" t="s">
        <v>6202</v>
      </c>
      <c r="AC691" t="s">
        <v>293</v>
      </c>
      <c r="AD691" s="89">
        <v>0</v>
      </c>
      <c r="AE691" s="132">
        <f>Kalkulator!$F$3</f>
        <v>45383</v>
      </c>
      <c r="AF691" s="133">
        <f>Kalkulator!$H$3</f>
        <v>45412</v>
      </c>
    </row>
    <row r="692" spans="1:32" s="89" customFormat="1">
      <c r="A692" s="89" t="s">
        <v>294</v>
      </c>
      <c r="B692" s="89" t="s">
        <v>4</v>
      </c>
      <c r="C692" s="89" t="s">
        <v>2003</v>
      </c>
      <c r="D692" s="89" t="s">
        <v>123</v>
      </c>
      <c r="E692" s="89" t="s">
        <v>124</v>
      </c>
      <c r="F692" s="90" t="s">
        <v>295</v>
      </c>
      <c r="G692" s="91" t="s">
        <v>12</v>
      </c>
      <c r="H692" s="89" t="s">
        <v>23</v>
      </c>
      <c r="I692" s="89" t="s">
        <v>797</v>
      </c>
      <c r="J692" s="89">
        <v>2666</v>
      </c>
      <c r="K692" s="89">
        <v>200</v>
      </c>
      <c r="L692" s="89" t="s">
        <v>33</v>
      </c>
      <c r="M692" s="89" t="s">
        <v>21</v>
      </c>
      <c r="N692" s="89" t="s">
        <v>1338</v>
      </c>
      <c r="O692" s="89" t="s">
        <v>22</v>
      </c>
      <c r="P692" s="89" t="s">
        <v>22</v>
      </c>
      <c r="Q692" s="89" t="s">
        <v>22</v>
      </c>
      <c r="R692" s="89" t="s">
        <v>21</v>
      </c>
      <c r="S692" s="89">
        <v>176463</v>
      </c>
      <c r="T692" s="89" t="s">
        <v>1265</v>
      </c>
      <c r="U692" s="89" t="s">
        <v>34</v>
      </c>
      <c r="V692" s="89" t="s">
        <v>25</v>
      </c>
      <c r="W692" s="89" t="s">
        <v>21</v>
      </c>
      <c r="X692" s="89" t="s">
        <v>23</v>
      </c>
      <c r="Y692" s="89" t="s">
        <v>21</v>
      </c>
      <c r="Z692" s="89" t="s">
        <v>2043</v>
      </c>
      <c r="AA692" s="89" t="s">
        <v>3214</v>
      </c>
      <c r="AB692" s="89" t="s">
        <v>6203</v>
      </c>
      <c r="AC692" t="s">
        <v>27</v>
      </c>
      <c r="AD692" s="89">
        <v>0</v>
      </c>
      <c r="AE692" s="132">
        <f>Kalkulator!$F$3</f>
        <v>45383</v>
      </c>
      <c r="AF692" s="133">
        <f>Kalkulator!$H$3</f>
        <v>45412</v>
      </c>
    </row>
    <row r="693" spans="1:32" s="89" customFormat="1">
      <c r="A693" s="89" t="s">
        <v>296</v>
      </c>
      <c r="B693" s="89" t="s">
        <v>4</v>
      </c>
      <c r="C693" s="89" t="s">
        <v>2003</v>
      </c>
      <c r="D693" s="89" t="s">
        <v>126</v>
      </c>
      <c r="E693" s="89" t="s">
        <v>127</v>
      </c>
      <c r="F693" s="90" t="s">
        <v>297</v>
      </c>
      <c r="G693" s="91" t="s">
        <v>12</v>
      </c>
      <c r="H693" s="89" t="s">
        <v>23</v>
      </c>
      <c r="I693" s="89" t="s">
        <v>22</v>
      </c>
      <c r="J693" s="89">
        <v>2666</v>
      </c>
      <c r="K693" s="89">
        <v>200</v>
      </c>
      <c r="L693" s="89" t="s">
        <v>33</v>
      </c>
      <c r="M693" s="89" t="s">
        <v>21</v>
      </c>
      <c r="N693" s="89" t="s">
        <v>1339</v>
      </c>
      <c r="O693" s="89" t="s">
        <v>22</v>
      </c>
      <c r="P693" s="89" t="s">
        <v>22</v>
      </c>
      <c r="Q693" s="89" t="s">
        <v>22</v>
      </c>
      <c r="R693" s="89" t="s">
        <v>21</v>
      </c>
      <c r="S693" s="89">
        <v>125710</v>
      </c>
      <c r="T693" s="89" t="s">
        <v>1272</v>
      </c>
      <c r="U693" s="89" t="s">
        <v>34</v>
      </c>
      <c r="V693" s="89" t="s">
        <v>25</v>
      </c>
      <c r="W693" s="89" t="s">
        <v>21</v>
      </c>
      <c r="X693" s="89" t="s">
        <v>23</v>
      </c>
      <c r="Y693" s="89" t="s">
        <v>21</v>
      </c>
      <c r="Z693" s="89" t="s">
        <v>2044</v>
      </c>
      <c r="AA693" s="89" t="s">
        <v>3216</v>
      </c>
      <c r="AB693" s="89" t="s">
        <v>6204</v>
      </c>
      <c r="AC693" t="s">
        <v>298</v>
      </c>
      <c r="AD693" s="89">
        <v>0</v>
      </c>
      <c r="AE693" s="132">
        <f>Kalkulator!$F$3</f>
        <v>45383</v>
      </c>
      <c r="AF693" s="133">
        <f>Kalkulator!$H$3</f>
        <v>45412</v>
      </c>
    </row>
    <row r="694" spans="1:32" s="89" customFormat="1">
      <c r="A694" s="89" t="s">
        <v>624</v>
      </c>
      <c r="B694" s="89" t="s">
        <v>4</v>
      </c>
      <c r="C694" s="89" t="s">
        <v>2003</v>
      </c>
      <c r="D694" s="89" t="s">
        <v>29</v>
      </c>
      <c r="E694" s="89" t="s">
        <v>625</v>
      </c>
      <c r="F694" s="90" t="s">
        <v>626</v>
      </c>
      <c r="G694" s="91" t="s">
        <v>12</v>
      </c>
      <c r="H694" s="89" t="s">
        <v>23</v>
      </c>
      <c r="I694" s="89" t="s">
        <v>22</v>
      </c>
      <c r="J694" s="89">
        <v>2666</v>
      </c>
      <c r="K694" s="89">
        <v>200</v>
      </c>
      <c r="L694" s="89" t="s">
        <v>33</v>
      </c>
      <c r="M694" s="89" t="s">
        <v>21</v>
      </c>
      <c r="N694" s="89" t="s">
        <v>1281</v>
      </c>
      <c r="O694" s="89" t="s">
        <v>22</v>
      </c>
      <c r="P694" s="89" t="s">
        <v>22</v>
      </c>
      <c r="Q694" s="89" t="s">
        <v>22</v>
      </c>
      <c r="R694" s="89" t="s">
        <v>21</v>
      </c>
      <c r="S694" s="89">
        <v>52792</v>
      </c>
      <c r="T694" s="89" t="s">
        <v>1272</v>
      </c>
      <c r="U694" s="89" t="s">
        <v>34</v>
      </c>
      <c r="V694" s="89" t="s">
        <v>25</v>
      </c>
      <c r="W694" s="89" t="s">
        <v>21</v>
      </c>
      <c r="X694" s="89" t="s">
        <v>23</v>
      </c>
      <c r="Y694" s="89" t="s">
        <v>21</v>
      </c>
      <c r="Z694" s="89" t="s">
        <v>2045</v>
      </c>
      <c r="AA694" s="89" t="s">
        <v>3218</v>
      </c>
      <c r="AB694" s="89" t="s">
        <v>6205</v>
      </c>
      <c r="AC694" t="s">
        <v>39</v>
      </c>
      <c r="AD694" s="89">
        <v>0</v>
      </c>
      <c r="AE694" s="132">
        <f>Kalkulator!$F$3</f>
        <v>45383</v>
      </c>
      <c r="AF694" s="133">
        <f>Kalkulator!$H$3</f>
        <v>45412</v>
      </c>
    </row>
    <row r="695" spans="1:32" s="89" customFormat="1">
      <c r="A695" s="89" t="s">
        <v>299</v>
      </c>
      <c r="B695" s="89" t="s">
        <v>4</v>
      </c>
      <c r="C695" s="89" t="s">
        <v>2003</v>
      </c>
      <c r="D695" s="89" t="s">
        <v>101</v>
      </c>
      <c r="E695" s="89" t="s">
        <v>300</v>
      </c>
      <c r="F695" s="90" t="s">
        <v>301</v>
      </c>
      <c r="G695" s="91" t="s">
        <v>12</v>
      </c>
      <c r="H695" s="89" t="s">
        <v>23</v>
      </c>
      <c r="I695" s="89" t="s">
        <v>302</v>
      </c>
      <c r="J695" s="89">
        <v>2666</v>
      </c>
      <c r="K695" s="89">
        <v>200</v>
      </c>
      <c r="L695" s="89" t="s">
        <v>33</v>
      </c>
      <c r="M695" s="89" t="s">
        <v>21</v>
      </c>
      <c r="N695" s="89" t="s">
        <v>300</v>
      </c>
      <c r="O695" s="89" t="s">
        <v>22</v>
      </c>
      <c r="P695" s="89" t="s">
        <v>22</v>
      </c>
      <c r="Q695" s="89" t="s">
        <v>22</v>
      </c>
      <c r="R695" s="89" t="s">
        <v>21</v>
      </c>
      <c r="S695" s="89">
        <v>71645</v>
      </c>
      <c r="T695" s="89" t="s">
        <v>1265</v>
      </c>
      <c r="U695" s="89" t="s">
        <v>34</v>
      </c>
      <c r="V695" s="89" t="s">
        <v>25</v>
      </c>
      <c r="W695" s="89" t="s">
        <v>21</v>
      </c>
      <c r="X695" s="89" t="s">
        <v>23</v>
      </c>
      <c r="Y695" s="89" t="s">
        <v>21</v>
      </c>
      <c r="Z695" s="89" t="s">
        <v>2046</v>
      </c>
      <c r="AA695" s="89" t="s">
        <v>3220</v>
      </c>
      <c r="AB695" s="89" t="s">
        <v>6206</v>
      </c>
      <c r="AC695" t="s">
        <v>27</v>
      </c>
      <c r="AD695" s="89">
        <v>0</v>
      </c>
      <c r="AE695" s="132">
        <f>Kalkulator!$F$3</f>
        <v>45383</v>
      </c>
      <c r="AF695" s="133">
        <f>Kalkulator!$H$3</f>
        <v>45412</v>
      </c>
    </row>
    <row r="696" spans="1:32" s="89" customFormat="1">
      <c r="A696" s="89" t="s">
        <v>336</v>
      </c>
      <c r="B696" s="89" t="s">
        <v>4</v>
      </c>
      <c r="C696" s="89" t="s">
        <v>2003</v>
      </c>
      <c r="D696" s="89" t="s">
        <v>29</v>
      </c>
      <c r="E696" s="89" t="s">
        <v>337</v>
      </c>
      <c r="F696" s="90" t="s">
        <v>338</v>
      </c>
      <c r="G696" s="91" t="s">
        <v>12</v>
      </c>
      <c r="H696" s="89" t="s">
        <v>23</v>
      </c>
      <c r="I696" s="89" t="s">
        <v>1497</v>
      </c>
      <c r="J696" s="89">
        <v>2666</v>
      </c>
      <c r="K696" s="89">
        <v>200</v>
      </c>
      <c r="L696" s="89" t="s">
        <v>33</v>
      </c>
      <c r="M696" s="89" t="s">
        <v>21</v>
      </c>
      <c r="N696" s="89" t="s">
        <v>1345</v>
      </c>
      <c r="O696" s="89" t="s">
        <v>22</v>
      </c>
      <c r="P696" s="89" t="s">
        <v>22</v>
      </c>
      <c r="Q696" s="89" t="s">
        <v>22</v>
      </c>
      <c r="R696" s="89" t="s">
        <v>21</v>
      </c>
      <c r="S696" s="89">
        <v>124048</v>
      </c>
      <c r="T696" s="89" t="s">
        <v>1265</v>
      </c>
      <c r="U696" s="89" t="s">
        <v>34</v>
      </c>
      <c r="V696" s="89" t="s">
        <v>25</v>
      </c>
      <c r="W696" s="89" t="s">
        <v>21</v>
      </c>
      <c r="X696" s="89" t="s">
        <v>23</v>
      </c>
      <c r="Y696" s="89" t="s">
        <v>21</v>
      </c>
      <c r="Z696" s="89" t="s">
        <v>2047</v>
      </c>
      <c r="AA696" s="89" t="s">
        <v>3222</v>
      </c>
      <c r="AB696" s="89" t="s">
        <v>6207</v>
      </c>
      <c r="AC696" t="s">
        <v>27</v>
      </c>
      <c r="AD696" s="89">
        <v>0</v>
      </c>
      <c r="AE696" s="132">
        <f>Kalkulator!$F$3</f>
        <v>45383</v>
      </c>
      <c r="AF696" s="133">
        <f>Kalkulator!$H$3</f>
        <v>45412</v>
      </c>
    </row>
    <row r="697" spans="1:32" s="89" customFormat="1">
      <c r="A697" s="89" t="s">
        <v>43</v>
      </c>
      <c r="B697" s="89" t="s">
        <v>4</v>
      </c>
      <c r="C697" s="89" t="s">
        <v>2003</v>
      </c>
      <c r="D697" s="89" t="s">
        <v>44</v>
      </c>
      <c r="E697" s="89" t="s">
        <v>45</v>
      </c>
      <c r="F697" s="90" t="s">
        <v>46</v>
      </c>
      <c r="G697" s="91" t="s">
        <v>12</v>
      </c>
      <c r="H697" s="89" t="s">
        <v>23</v>
      </c>
      <c r="I697" s="89" t="s">
        <v>47</v>
      </c>
      <c r="J697" s="89">
        <v>2666</v>
      </c>
      <c r="K697" s="89">
        <v>320</v>
      </c>
      <c r="L697" s="89" t="s">
        <v>33</v>
      </c>
      <c r="M697" s="89" t="s">
        <v>21</v>
      </c>
      <c r="N697" s="89" t="s">
        <v>1284</v>
      </c>
      <c r="O697" s="89" t="s">
        <v>23</v>
      </c>
      <c r="P697" s="89" t="s">
        <v>23</v>
      </c>
      <c r="Q697" s="89" t="s">
        <v>23</v>
      </c>
      <c r="R697" s="89" t="s">
        <v>21</v>
      </c>
      <c r="S697" s="89">
        <v>551627</v>
      </c>
      <c r="T697" s="89" t="s">
        <v>1265</v>
      </c>
      <c r="U697" s="89" t="s">
        <v>34</v>
      </c>
      <c r="V697" s="89" t="s">
        <v>25</v>
      </c>
      <c r="W697" s="89" t="s">
        <v>21</v>
      </c>
      <c r="X697" s="89" t="s">
        <v>23</v>
      </c>
      <c r="Y697" s="89" t="s">
        <v>21</v>
      </c>
      <c r="Z697" s="89" t="s">
        <v>2048</v>
      </c>
      <c r="AA697" s="89" t="s">
        <v>3224</v>
      </c>
      <c r="AB697" s="89" t="s">
        <v>6208</v>
      </c>
      <c r="AC697" t="s">
        <v>27</v>
      </c>
      <c r="AD697" s="89">
        <v>0</v>
      </c>
      <c r="AE697" s="132">
        <f>Kalkulator!$F$3</f>
        <v>45383</v>
      </c>
      <c r="AF697" s="133">
        <f>Kalkulator!$H$3</f>
        <v>45412</v>
      </c>
    </row>
    <row r="698" spans="1:32" s="89" customFormat="1">
      <c r="A698" s="89" t="s">
        <v>303</v>
      </c>
      <c r="B698" s="89" t="s">
        <v>4</v>
      </c>
      <c r="C698" s="89" t="s">
        <v>2003</v>
      </c>
      <c r="D698" s="89" t="s">
        <v>44</v>
      </c>
      <c r="E698" s="89" t="s">
        <v>45</v>
      </c>
      <c r="F698" s="90" t="s">
        <v>304</v>
      </c>
      <c r="G698" s="91" t="s">
        <v>12</v>
      </c>
      <c r="H698" s="89" t="s">
        <v>23</v>
      </c>
      <c r="I698" s="89" t="s">
        <v>305</v>
      </c>
      <c r="J698" s="89">
        <v>2666</v>
      </c>
      <c r="K698" s="89">
        <v>200</v>
      </c>
      <c r="L698" s="89" t="s">
        <v>33</v>
      </c>
      <c r="M698" s="89" t="s">
        <v>21</v>
      </c>
      <c r="N698" s="89" t="s">
        <v>1298</v>
      </c>
      <c r="O698" s="89" t="s">
        <v>23</v>
      </c>
      <c r="P698" s="89" t="s">
        <v>23</v>
      </c>
      <c r="Q698" s="89" t="s">
        <v>23</v>
      </c>
      <c r="R698" s="89" t="s">
        <v>21</v>
      </c>
      <c r="S698" s="89">
        <v>551627</v>
      </c>
      <c r="T698" s="89" t="s">
        <v>1265</v>
      </c>
      <c r="U698" s="89" t="s">
        <v>34</v>
      </c>
      <c r="V698" s="89" t="s">
        <v>25</v>
      </c>
      <c r="W698" s="89" t="s">
        <v>21</v>
      </c>
      <c r="X698" s="89" t="s">
        <v>23</v>
      </c>
      <c r="Y698" s="89" t="s">
        <v>21</v>
      </c>
      <c r="Z698" s="89" t="s">
        <v>2049</v>
      </c>
      <c r="AA698" s="89" t="s">
        <v>3226</v>
      </c>
      <c r="AB698" s="89" t="s">
        <v>6209</v>
      </c>
      <c r="AC698" t="s">
        <v>27</v>
      </c>
      <c r="AD698" s="89">
        <v>0</v>
      </c>
      <c r="AE698" s="132">
        <f>Kalkulator!$F$3</f>
        <v>45383</v>
      </c>
      <c r="AF698" s="133">
        <f>Kalkulator!$H$3</f>
        <v>45412</v>
      </c>
    </row>
    <row r="699" spans="1:32" s="89" customFormat="1">
      <c r="A699" s="89" t="s">
        <v>394</v>
      </c>
      <c r="B699" s="89" t="s">
        <v>4</v>
      </c>
      <c r="C699" s="89" t="s">
        <v>2003</v>
      </c>
      <c r="D699" s="89" t="s">
        <v>44</v>
      </c>
      <c r="E699" s="89" t="s">
        <v>45</v>
      </c>
      <c r="F699" s="90" t="s">
        <v>395</v>
      </c>
      <c r="G699" s="91" t="s">
        <v>12</v>
      </c>
      <c r="H699" s="89" t="s">
        <v>23</v>
      </c>
      <c r="I699" s="89" t="s">
        <v>396</v>
      </c>
      <c r="J699" s="89">
        <v>3666</v>
      </c>
      <c r="K699" s="89">
        <v>320</v>
      </c>
      <c r="L699" s="89" t="s">
        <v>33</v>
      </c>
      <c r="M699" s="89" t="s">
        <v>21</v>
      </c>
      <c r="N699" s="89" t="s">
        <v>1284</v>
      </c>
      <c r="O699" s="89" t="s">
        <v>23</v>
      </c>
      <c r="P699" s="89" t="s">
        <v>23</v>
      </c>
      <c r="Q699" s="89" t="s">
        <v>23</v>
      </c>
      <c r="R699" s="89" t="s">
        <v>21</v>
      </c>
      <c r="S699" s="89">
        <v>551627</v>
      </c>
      <c r="T699" s="89" t="s">
        <v>1265</v>
      </c>
      <c r="U699" s="89" t="s">
        <v>34</v>
      </c>
      <c r="V699" s="89" t="s">
        <v>25</v>
      </c>
      <c r="W699" s="89" t="s">
        <v>21</v>
      </c>
      <c r="X699" s="89" t="s">
        <v>23</v>
      </c>
      <c r="Y699" s="89" t="s">
        <v>21</v>
      </c>
      <c r="Z699" s="89" t="s">
        <v>2050</v>
      </c>
      <c r="AA699" s="89" t="s">
        <v>3228</v>
      </c>
      <c r="AB699" s="89" t="s">
        <v>6210</v>
      </c>
      <c r="AC699" t="s">
        <v>27</v>
      </c>
      <c r="AD699" s="89">
        <v>0</v>
      </c>
      <c r="AE699" s="132">
        <f>Kalkulator!$F$3</f>
        <v>45383</v>
      </c>
      <c r="AF699" s="133">
        <f>Kalkulator!$H$3</f>
        <v>45412</v>
      </c>
    </row>
    <row r="700" spans="1:32" s="89" customFormat="1">
      <c r="A700" s="89" t="s">
        <v>306</v>
      </c>
      <c r="B700" s="89" t="s">
        <v>4</v>
      </c>
      <c r="C700" s="89" t="s">
        <v>2003</v>
      </c>
      <c r="D700" s="89" t="s">
        <v>44</v>
      </c>
      <c r="E700" s="89" t="s">
        <v>45</v>
      </c>
      <c r="F700" s="90" t="s">
        <v>217</v>
      </c>
      <c r="G700" s="91" t="s">
        <v>12</v>
      </c>
      <c r="H700" s="89" t="s">
        <v>23</v>
      </c>
      <c r="I700" s="89" t="s">
        <v>174</v>
      </c>
      <c r="J700" s="89">
        <v>2666</v>
      </c>
      <c r="K700" s="89">
        <v>200</v>
      </c>
      <c r="L700" s="89" t="s">
        <v>33</v>
      </c>
      <c r="M700" s="89" t="s">
        <v>21</v>
      </c>
      <c r="N700" s="89" t="s">
        <v>1300</v>
      </c>
      <c r="O700" s="89" t="s">
        <v>23</v>
      </c>
      <c r="P700" s="89" t="s">
        <v>23</v>
      </c>
      <c r="Q700" s="89" t="s">
        <v>23</v>
      </c>
      <c r="R700" s="89" t="s">
        <v>21</v>
      </c>
      <c r="S700" s="89">
        <v>551627</v>
      </c>
      <c r="T700" s="89" t="s">
        <v>1265</v>
      </c>
      <c r="U700" s="89" t="s">
        <v>34</v>
      </c>
      <c r="V700" s="89" t="s">
        <v>25</v>
      </c>
      <c r="W700" s="89" t="s">
        <v>21</v>
      </c>
      <c r="X700" s="89" t="s">
        <v>23</v>
      </c>
      <c r="Y700" s="89" t="s">
        <v>21</v>
      </c>
      <c r="Z700" s="89" t="s">
        <v>2051</v>
      </c>
      <c r="AA700" s="89" t="s">
        <v>3230</v>
      </c>
      <c r="AB700" s="89" t="s">
        <v>6211</v>
      </c>
      <c r="AC700" t="s">
        <v>27</v>
      </c>
      <c r="AD700" s="89">
        <v>0</v>
      </c>
      <c r="AE700" s="132">
        <f>Kalkulator!$F$3</f>
        <v>45383</v>
      </c>
      <c r="AF700" s="133">
        <f>Kalkulator!$H$3</f>
        <v>45412</v>
      </c>
    </row>
    <row r="701" spans="1:32" s="89" customFormat="1">
      <c r="A701" s="89" t="s">
        <v>307</v>
      </c>
      <c r="B701" s="89" t="s">
        <v>4</v>
      </c>
      <c r="C701" s="89" t="s">
        <v>2003</v>
      </c>
      <c r="D701" s="89" t="s">
        <v>29</v>
      </c>
      <c r="E701" s="89" t="s">
        <v>176</v>
      </c>
      <c r="F701" s="90" t="s">
        <v>177</v>
      </c>
      <c r="G701" s="91" t="s">
        <v>12</v>
      </c>
      <c r="H701" s="89" t="s">
        <v>23</v>
      </c>
      <c r="I701" s="89" t="s">
        <v>174</v>
      </c>
      <c r="J701" s="89">
        <v>2666</v>
      </c>
      <c r="K701" s="89">
        <v>200</v>
      </c>
      <c r="L701" s="89" t="s">
        <v>33</v>
      </c>
      <c r="M701" s="89" t="s">
        <v>21</v>
      </c>
      <c r="N701" s="89" t="s">
        <v>1307</v>
      </c>
      <c r="O701" s="89" t="s">
        <v>22</v>
      </c>
      <c r="P701" s="89" t="s">
        <v>22</v>
      </c>
      <c r="Q701" s="89" t="s">
        <v>22</v>
      </c>
      <c r="R701" s="89" t="s">
        <v>21</v>
      </c>
      <c r="S701" s="89">
        <v>220062</v>
      </c>
      <c r="T701" s="89" t="s">
        <v>1265</v>
      </c>
      <c r="U701" s="89" t="s">
        <v>34</v>
      </c>
      <c r="V701" s="89" t="s">
        <v>25</v>
      </c>
      <c r="W701" s="89" t="s">
        <v>21</v>
      </c>
      <c r="X701" s="89" t="s">
        <v>23</v>
      </c>
      <c r="Y701" s="89" t="s">
        <v>21</v>
      </c>
      <c r="Z701" s="89" t="s">
        <v>2052</v>
      </c>
      <c r="AA701" s="89" t="s">
        <v>3232</v>
      </c>
      <c r="AB701" s="89" t="s">
        <v>6212</v>
      </c>
      <c r="AC701" t="s">
        <v>27</v>
      </c>
      <c r="AD701" s="89">
        <v>0</v>
      </c>
      <c r="AE701" s="132">
        <f>Kalkulator!$F$3</f>
        <v>45383</v>
      </c>
      <c r="AF701" s="133">
        <f>Kalkulator!$H$3</f>
        <v>45412</v>
      </c>
    </row>
    <row r="702" spans="1:32" s="89" customFormat="1">
      <c r="A702" s="89" t="s">
        <v>308</v>
      </c>
      <c r="B702" s="89" t="s">
        <v>4</v>
      </c>
      <c r="C702" s="89" t="s">
        <v>2003</v>
      </c>
      <c r="D702" s="89" t="s">
        <v>58</v>
      </c>
      <c r="E702" s="89" t="s">
        <v>200</v>
      </c>
      <c r="F702" s="90" t="s">
        <v>309</v>
      </c>
      <c r="G702" s="91" t="s">
        <v>12</v>
      </c>
      <c r="H702" s="89" t="s">
        <v>23</v>
      </c>
      <c r="I702" s="89" t="s">
        <v>22</v>
      </c>
      <c r="J702" s="89">
        <v>2666</v>
      </c>
      <c r="K702" s="89">
        <v>200</v>
      </c>
      <c r="L702" s="89" t="s">
        <v>33</v>
      </c>
      <c r="M702" s="89" t="s">
        <v>21</v>
      </c>
      <c r="N702" s="89" t="s">
        <v>1340</v>
      </c>
      <c r="O702" s="89" t="s">
        <v>23</v>
      </c>
      <c r="P702" s="89" t="s">
        <v>23</v>
      </c>
      <c r="Q702" s="89" t="s">
        <v>23</v>
      </c>
      <c r="R702" s="89" t="s">
        <v>62</v>
      </c>
      <c r="S702" s="89">
        <v>140863</v>
      </c>
      <c r="T702" s="89" t="s">
        <v>1272</v>
      </c>
      <c r="U702" s="89" t="s">
        <v>34</v>
      </c>
      <c r="V702" s="89" t="s">
        <v>25</v>
      </c>
      <c r="W702" s="89" t="s">
        <v>21</v>
      </c>
      <c r="X702" s="89" t="s">
        <v>23</v>
      </c>
      <c r="Y702" s="89" t="s">
        <v>21</v>
      </c>
      <c r="Z702" s="89" t="s">
        <v>2053</v>
      </c>
      <c r="AA702" s="89" t="s">
        <v>3234</v>
      </c>
      <c r="AB702" s="89" t="s">
        <v>6213</v>
      </c>
      <c r="AC702" t="s">
        <v>39</v>
      </c>
      <c r="AD702" s="89">
        <v>0</v>
      </c>
      <c r="AE702" s="132">
        <f>Kalkulator!$F$3</f>
        <v>45383</v>
      </c>
      <c r="AF702" s="133">
        <f>Kalkulator!$H$3</f>
        <v>45412</v>
      </c>
    </row>
    <row r="703" spans="1:32" s="89" customFormat="1">
      <c r="A703" s="89" t="s">
        <v>310</v>
      </c>
      <c r="B703" s="89" t="s">
        <v>4</v>
      </c>
      <c r="C703" s="89" t="s">
        <v>2003</v>
      </c>
      <c r="D703" s="89" t="s">
        <v>132</v>
      </c>
      <c r="E703" s="89" t="s">
        <v>135</v>
      </c>
      <c r="F703" s="90" t="s">
        <v>311</v>
      </c>
      <c r="G703" s="91" t="s">
        <v>12</v>
      </c>
      <c r="H703" s="89" t="s">
        <v>23</v>
      </c>
      <c r="I703" s="89" t="s">
        <v>1466</v>
      </c>
      <c r="J703" s="89">
        <v>2666</v>
      </c>
      <c r="K703" s="89">
        <v>200</v>
      </c>
      <c r="L703" s="89" t="s">
        <v>33</v>
      </c>
      <c r="M703" s="89" t="s">
        <v>21</v>
      </c>
      <c r="N703" s="89" t="s">
        <v>1300</v>
      </c>
      <c r="O703" s="89" t="s">
        <v>22</v>
      </c>
      <c r="P703" s="89" t="s">
        <v>22</v>
      </c>
      <c r="Q703" s="89" t="s">
        <v>22</v>
      </c>
      <c r="R703" s="89" t="s">
        <v>21</v>
      </c>
      <c r="S703" s="89">
        <v>178227</v>
      </c>
      <c r="T703" s="89" t="s">
        <v>1272</v>
      </c>
      <c r="U703" s="89" t="s">
        <v>34</v>
      </c>
      <c r="V703" s="89" t="s">
        <v>25</v>
      </c>
      <c r="W703" s="89" t="s">
        <v>21</v>
      </c>
      <c r="X703" s="89" t="s">
        <v>23</v>
      </c>
      <c r="Y703" s="89" t="s">
        <v>21</v>
      </c>
      <c r="Z703" s="89" t="s">
        <v>2054</v>
      </c>
      <c r="AA703" s="89" t="s">
        <v>3236</v>
      </c>
      <c r="AB703" s="89" t="s">
        <v>6214</v>
      </c>
      <c r="AC703" t="s">
        <v>39</v>
      </c>
      <c r="AD703" s="89">
        <v>0</v>
      </c>
      <c r="AE703" s="132">
        <f>Kalkulator!$F$3</f>
        <v>45383</v>
      </c>
      <c r="AF703" s="133">
        <f>Kalkulator!$H$3</f>
        <v>45412</v>
      </c>
    </row>
    <row r="704" spans="1:32" s="89" customFormat="1">
      <c r="A704" s="89" t="s">
        <v>408</v>
      </c>
      <c r="B704" s="89" t="s">
        <v>4</v>
      </c>
      <c r="C704" s="89" t="s">
        <v>2003</v>
      </c>
      <c r="D704" s="89" t="s">
        <v>29</v>
      </c>
      <c r="E704" s="89" t="s">
        <v>409</v>
      </c>
      <c r="F704" s="90" t="s">
        <v>410</v>
      </c>
      <c r="G704" s="91" t="s">
        <v>12</v>
      </c>
      <c r="H704" s="89" t="s">
        <v>23</v>
      </c>
      <c r="I704" s="89" t="s">
        <v>22</v>
      </c>
      <c r="J704" s="89">
        <v>2666</v>
      </c>
      <c r="K704" s="89">
        <v>200</v>
      </c>
      <c r="L704" s="89" t="s">
        <v>33</v>
      </c>
      <c r="M704" s="89" t="s">
        <v>21</v>
      </c>
      <c r="N704" s="89" t="s">
        <v>1363</v>
      </c>
      <c r="O704" s="89" t="s">
        <v>22</v>
      </c>
      <c r="P704" s="89" t="s">
        <v>22</v>
      </c>
      <c r="Q704" s="89" t="s">
        <v>22</v>
      </c>
      <c r="R704" s="89" t="s">
        <v>21</v>
      </c>
      <c r="S704" s="89">
        <v>76585</v>
      </c>
      <c r="T704" s="89" t="s">
        <v>1272</v>
      </c>
      <c r="U704" s="89" t="s">
        <v>34</v>
      </c>
      <c r="V704" s="89" t="s">
        <v>25</v>
      </c>
      <c r="W704" s="89" t="s">
        <v>21</v>
      </c>
      <c r="X704" s="89" t="s">
        <v>23</v>
      </c>
      <c r="Y704" s="89" t="s">
        <v>21</v>
      </c>
      <c r="Z704" s="89" t="s">
        <v>2055</v>
      </c>
      <c r="AA704" s="89" t="s">
        <v>3238</v>
      </c>
      <c r="AB704" s="89" t="s">
        <v>6215</v>
      </c>
      <c r="AC704" t="s">
        <v>27</v>
      </c>
      <c r="AD704" s="89">
        <v>0</v>
      </c>
      <c r="AE704" s="132">
        <f>Kalkulator!$F$3</f>
        <v>45383</v>
      </c>
      <c r="AF704" s="133">
        <f>Kalkulator!$H$3</f>
        <v>45412</v>
      </c>
    </row>
    <row r="705" spans="1:32" s="89" customFormat="1">
      <c r="A705" s="89" t="s">
        <v>391</v>
      </c>
      <c r="B705" s="89" t="s">
        <v>4</v>
      </c>
      <c r="C705" s="89" t="s">
        <v>2003</v>
      </c>
      <c r="D705" s="89" t="s">
        <v>49</v>
      </c>
      <c r="E705" s="89" t="s">
        <v>136</v>
      </c>
      <c r="F705" s="90" t="s">
        <v>392</v>
      </c>
      <c r="G705" s="91" t="s">
        <v>12</v>
      </c>
      <c r="H705" s="89" t="s">
        <v>23</v>
      </c>
      <c r="I705" s="89" t="s">
        <v>393</v>
      </c>
      <c r="J705" s="89">
        <v>2666</v>
      </c>
      <c r="K705" s="89">
        <v>200</v>
      </c>
      <c r="L705" s="89" t="s">
        <v>33</v>
      </c>
      <c r="M705" s="89" t="s">
        <v>21</v>
      </c>
      <c r="N705" s="89" t="s">
        <v>136</v>
      </c>
      <c r="O705" s="89" t="s">
        <v>22</v>
      </c>
      <c r="P705" s="89" t="s">
        <v>22</v>
      </c>
      <c r="Q705" s="89" t="s">
        <v>22</v>
      </c>
      <c r="R705" s="89" t="s">
        <v>21</v>
      </c>
      <c r="S705" s="89">
        <v>95274</v>
      </c>
      <c r="T705" s="89" t="s">
        <v>1265</v>
      </c>
      <c r="U705" s="89" t="s">
        <v>34</v>
      </c>
      <c r="V705" s="89" t="s">
        <v>25</v>
      </c>
      <c r="W705" s="89" t="s">
        <v>21</v>
      </c>
      <c r="X705" s="89" t="s">
        <v>23</v>
      </c>
      <c r="Y705" s="89" t="s">
        <v>21</v>
      </c>
      <c r="Z705" s="89" t="s">
        <v>2056</v>
      </c>
      <c r="AA705" s="89" t="s">
        <v>3240</v>
      </c>
      <c r="AB705" s="89" t="s">
        <v>6216</v>
      </c>
      <c r="AC705" t="s">
        <v>27</v>
      </c>
      <c r="AD705" s="89">
        <v>0</v>
      </c>
      <c r="AE705" s="132">
        <f>Kalkulator!$F$3</f>
        <v>45383</v>
      </c>
      <c r="AF705" s="133">
        <f>Kalkulator!$H$3</f>
        <v>45412</v>
      </c>
    </row>
    <row r="706" spans="1:32" s="89" customFormat="1">
      <c r="A706" s="89" t="s">
        <v>76</v>
      </c>
      <c r="B706" s="89" t="s">
        <v>4</v>
      </c>
      <c r="C706" s="89" t="s">
        <v>2003</v>
      </c>
      <c r="D706" s="89" t="s">
        <v>77</v>
      </c>
      <c r="E706" s="89" t="s">
        <v>78</v>
      </c>
      <c r="F706" s="90" t="s">
        <v>79</v>
      </c>
      <c r="G706" s="91" t="s">
        <v>12</v>
      </c>
      <c r="H706" s="89" t="s">
        <v>23</v>
      </c>
      <c r="I706" s="89" t="s">
        <v>1498</v>
      </c>
      <c r="J706" s="89">
        <v>3666</v>
      </c>
      <c r="K706" s="89">
        <v>320</v>
      </c>
      <c r="L706" s="89" t="s">
        <v>33</v>
      </c>
      <c r="M706" s="89" t="s">
        <v>21</v>
      </c>
      <c r="N706" s="89" t="s">
        <v>1297</v>
      </c>
      <c r="O706" s="89" t="s">
        <v>23</v>
      </c>
      <c r="P706" s="89" t="s">
        <v>23</v>
      </c>
      <c r="Q706" s="89" t="s">
        <v>23</v>
      </c>
      <c r="R706" s="89" t="s">
        <v>21</v>
      </c>
      <c r="S706" s="89">
        <v>405606</v>
      </c>
      <c r="T706" s="89" t="s">
        <v>1265</v>
      </c>
      <c r="U706" s="89" t="s">
        <v>34</v>
      </c>
      <c r="V706" s="89" t="s">
        <v>25</v>
      </c>
      <c r="W706" s="89" t="s">
        <v>21</v>
      </c>
      <c r="X706" s="89" t="s">
        <v>23</v>
      </c>
      <c r="Y706" s="89" t="s">
        <v>21</v>
      </c>
      <c r="Z706" s="89" t="s">
        <v>2057</v>
      </c>
      <c r="AA706" s="89" t="s">
        <v>3242</v>
      </c>
      <c r="AB706" s="89" t="s">
        <v>6217</v>
      </c>
      <c r="AC706" t="s">
        <v>27</v>
      </c>
      <c r="AD706" s="89">
        <v>0</v>
      </c>
      <c r="AE706" s="132">
        <f>Kalkulator!$F$3</f>
        <v>45383</v>
      </c>
      <c r="AF706" s="133">
        <f>Kalkulator!$H$3</f>
        <v>45412</v>
      </c>
    </row>
    <row r="707" spans="1:32" s="89" customFormat="1">
      <c r="A707" s="89" t="s">
        <v>397</v>
      </c>
      <c r="B707" s="89" t="s">
        <v>4</v>
      </c>
      <c r="C707" s="89" t="s">
        <v>2003</v>
      </c>
      <c r="D707" s="89" t="s">
        <v>77</v>
      </c>
      <c r="E707" s="89" t="s">
        <v>78</v>
      </c>
      <c r="F707" s="90" t="s">
        <v>398</v>
      </c>
      <c r="G707" s="91" t="s">
        <v>12</v>
      </c>
      <c r="H707" s="89" t="s">
        <v>23</v>
      </c>
      <c r="I707" s="89" t="s">
        <v>399</v>
      </c>
      <c r="J707" s="89">
        <v>2666</v>
      </c>
      <c r="K707" s="89">
        <v>200</v>
      </c>
      <c r="L707" s="89" t="s">
        <v>33</v>
      </c>
      <c r="M707" s="89" t="s">
        <v>21</v>
      </c>
      <c r="N707" s="89" t="s">
        <v>1352</v>
      </c>
      <c r="O707" s="89" t="s">
        <v>23</v>
      </c>
      <c r="P707" s="89" t="s">
        <v>23</v>
      </c>
      <c r="Q707" s="89" t="s">
        <v>23</v>
      </c>
      <c r="R707" s="89" t="s">
        <v>21</v>
      </c>
      <c r="S707" s="89">
        <v>405606</v>
      </c>
      <c r="T707" s="89" t="s">
        <v>1272</v>
      </c>
      <c r="U707" s="89" t="s">
        <v>34</v>
      </c>
      <c r="V707" s="89" t="s">
        <v>25</v>
      </c>
      <c r="W707" s="89" t="s">
        <v>21</v>
      </c>
      <c r="X707" s="89" t="s">
        <v>23</v>
      </c>
      <c r="Y707" s="89" t="s">
        <v>21</v>
      </c>
      <c r="Z707" s="89" t="s">
        <v>2058</v>
      </c>
      <c r="AA707" s="89" t="s">
        <v>3244</v>
      </c>
      <c r="AB707" s="89" t="s">
        <v>6218</v>
      </c>
      <c r="AC707" t="s">
        <v>39</v>
      </c>
      <c r="AD707" s="89">
        <v>0</v>
      </c>
      <c r="AE707" s="132">
        <f>Kalkulator!$F$3</f>
        <v>45383</v>
      </c>
      <c r="AF707" s="133">
        <f>Kalkulator!$H$3</f>
        <v>45412</v>
      </c>
    </row>
    <row r="708" spans="1:32" s="89" customFormat="1">
      <c r="A708" s="89" t="s">
        <v>312</v>
      </c>
      <c r="B708" s="89" t="s">
        <v>4</v>
      </c>
      <c r="C708" s="89" t="s">
        <v>2003</v>
      </c>
      <c r="D708" s="89" t="s">
        <v>77</v>
      </c>
      <c r="E708" s="89" t="s">
        <v>78</v>
      </c>
      <c r="F708" s="90" t="s">
        <v>313</v>
      </c>
      <c r="G708" s="91" t="s">
        <v>12</v>
      </c>
      <c r="H708" s="89" t="s">
        <v>23</v>
      </c>
      <c r="I708" s="89" t="s">
        <v>314</v>
      </c>
      <c r="J708" s="89">
        <v>2666</v>
      </c>
      <c r="K708" s="89">
        <v>200</v>
      </c>
      <c r="L708" s="89" t="s">
        <v>33</v>
      </c>
      <c r="M708" s="89" t="s">
        <v>21</v>
      </c>
      <c r="N708" s="89" t="s">
        <v>1341</v>
      </c>
      <c r="O708" s="89" t="s">
        <v>23</v>
      </c>
      <c r="P708" s="89" t="s">
        <v>23</v>
      </c>
      <c r="Q708" s="89" t="s">
        <v>23</v>
      </c>
      <c r="R708" s="89" t="s">
        <v>21</v>
      </c>
      <c r="S708" s="89">
        <v>405606</v>
      </c>
      <c r="T708" s="89" t="s">
        <v>1265</v>
      </c>
      <c r="U708" s="89" t="s">
        <v>34</v>
      </c>
      <c r="V708" s="89" t="s">
        <v>25</v>
      </c>
      <c r="W708" s="89" t="s">
        <v>21</v>
      </c>
      <c r="X708" s="89" t="s">
        <v>23</v>
      </c>
      <c r="Y708" s="89" t="s">
        <v>21</v>
      </c>
      <c r="Z708" s="89" t="s">
        <v>2059</v>
      </c>
      <c r="AA708" s="89" t="s">
        <v>3246</v>
      </c>
      <c r="AB708" s="89" t="s">
        <v>6219</v>
      </c>
      <c r="AC708" t="s">
        <v>27</v>
      </c>
      <c r="AD708" s="89">
        <v>0</v>
      </c>
      <c r="AE708" s="132">
        <f>Kalkulator!$F$3</f>
        <v>45383</v>
      </c>
      <c r="AF708" s="133">
        <f>Kalkulator!$H$3</f>
        <v>45412</v>
      </c>
    </row>
    <row r="709" spans="1:32" s="89" customFormat="1">
      <c r="A709" s="89" t="s">
        <v>350</v>
      </c>
      <c r="B709" s="89" t="s">
        <v>4</v>
      </c>
      <c r="C709" s="89" t="s">
        <v>2003</v>
      </c>
      <c r="D709" s="89" t="s">
        <v>54</v>
      </c>
      <c r="E709" s="89" t="s">
        <v>143</v>
      </c>
      <c r="F709" s="90" t="s">
        <v>351</v>
      </c>
      <c r="G709" s="91" t="s">
        <v>12</v>
      </c>
      <c r="H709" s="89" t="s">
        <v>23</v>
      </c>
      <c r="I709" s="89" t="s">
        <v>22</v>
      </c>
      <c r="J709" s="89">
        <v>2666</v>
      </c>
      <c r="K709" s="89">
        <v>200</v>
      </c>
      <c r="L709" s="89" t="s">
        <v>33</v>
      </c>
      <c r="M709" s="89" t="s">
        <v>21</v>
      </c>
      <c r="N709" s="89" t="s">
        <v>1346</v>
      </c>
      <c r="O709" s="89" t="s">
        <v>22</v>
      </c>
      <c r="P709" s="89" t="s">
        <v>22</v>
      </c>
      <c r="Q709" s="89" t="s">
        <v>22</v>
      </c>
      <c r="R709" s="89" t="s">
        <v>21</v>
      </c>
      <c r="S709" s="89">
        <v>113188</v>
      </c>
      <c r="T709" s="89" t="s">
        <v>1272</v>
      </c>
      <c r="U709" s="89" t="s">
        <v>34</v>
      </c>
      <c r="V709" s="89" t="s">
        <v>25</v>
      </c>
      <c r="W709" s="89" t="s">
        <v>21</v>
      </c>
      <c r="X709" s="89" t="s">
        <v>23</v>
      </c>
      <c r="Y709" s="89" t="s">
        <v>21</v>
      </c>
      <c r="Z709" s="89" t="s">
        <v>2060</v>
      </c>
      <c r="AA709" s="89" t="s">
        <v>3248</v>
      </c>
      <c r="AB709" s="89" t="s">
        <v>6220</v>
      </c>
      <c r="AC709" t="s">
        <v>27</v>
      </c>
      <c r="AD709" s="89">
        <v>0</v>
      </c>
      <c r="AE709" s="132">
        <f>Kalkulator!$F$3</f>
        <v>45383</v>
      </c>
      <c r="AF709" s="133">
        <f>Kalkulator!$H$3</f>
        <v>45412</v>
      </c>
    </row>
    <row r="710" spans="1:32" s="89" customFormat="1">
      <c r="A710" s="89" t="s">
        <v>318</v>
      </c>
      <c r="B710" s="89" t="s">
        <v>4</v>
      </c>
      <c r="C710" s="89" t="s">
        <v>2003</v>
      </c>
      <c r="D710" s="89" t="s">
        <v>18</v>
      </c>
      <c r="E710" s="89" t="s">
        <v>146</v>
      </c>
      <c r="F710" s="90" t="s">
        <v>319</v>
      </c>
      <c r="G710" s="91" t="s">
        <v>12</v>
      </c>
      <c r="H710" s="89" t="s">
        <v>23</v>
      </c>
      <c r="I710" s="89" t="s">
        <v>1499</v>
      </c>
      <c r="J710" s="89">
        <v>2666</v>
      </c>
      <c r="K710" s="89">
        <v>200</v>
      </c>
      <c r="L710" s="89" t="s">
        <v>33</v>
      </c>
      <c r="M710" s="89" t="s">
        <v>21</v>
      </c>
      <c r="N710" s="89" t="s">
        <v>1342</v>
      </c>
      <c r="O710" s="89" t="s">
        <v>22</v>
      </c>
      <c r="P710" s="89" t="s">
        <v>22</v>
      </c>
      <c r="Q710" s="89" t="s">
        <v>22</v>
      </c>
      <c r="R710" s="89" t="s">
        <v>21</v>
      </c>
      <c r="S710" s="89">
        <v>205312</v>
      </c>
      <c r="T710" s="89" t="s">
        <v>1265</v>
      </c>
      <c r="U710" s="89" t="s">
        <v>34</v>
      </c>
      <c r="V710" s="89" t="s">
        <v>25</v>
      </c>
      <c r="W710" s="89" t="s">
        <v>21</v>
      </c>
      <c r="X710" s="89" t="s">
        <v>23</v>
      </c>
      <c r="Y710" s="89" t="s">
        <v>21</v>
      </c>
      <c r="Z710" s="89" t="s">
        <v>2061</v>
      </c>
      <c r="AA710" s="89" t="s">
        <v>3250</v>
      </c>
      <c r="AB710" s="89" t="s">
        <v>6221</v>
      </c>
      <c r="AC710" t="s">
        <v>27</v>
      </c>
      <c r="AD710" s="89">
        <v>0</v>
      </c>
      <c r="AE710" s="132">
        <f>Kalkulator!$F$3</f>
        <v>45383</v>
      </c>
      <c r="AF710" s="133">
        <f>Kalkulator!$H$3</f>
        <v>45412</v>
      </c>
    </row>
    <row r="711" spans="1:32" s="89" customFormat="1">
      <c r="A711" s="89" t="s">
        <v>80</v>
      </c>
      <c r="B711" s="89" t="s">
        <v>4</v>
      </c>
      <c r="C711" s="89" t="s">
        <v>2003</v>
      </c>
      <c r="D711" s="89" t="s">
        <v>58</v>
      </c>
      <c r="E711" s="89" t="s">
        <v>81</v>
      </c>
      <c r="F711" s="90" t="s">
        <v>82</v>
      </c>
      <c r="G711" s="91" t="s">
        <v>12</v>
      </c>
      <c r="H711" s="89" t="s">
        <v>23</v>
      </c>
      <c r="I711" s="89" t="s">
        <v>22</v>
      </c>
      <c r="J711" s="89">
        <v>3666</v>
      </c>
      <c r="K711" s="89">
        <v>320</v>
      </c>
      <c r="L711" s="89" t="s">
        <v>33</v>
      </c>
      <c r="M711" s="89" t="s">
        <v>21</v>
      </c>
      <c r="N711" s="89" t="s">
        <v>1289</v>
      </c>
      <c r="O711" s="89" t="s">
        <v>23</v>
      </c>
      <c r="P711" s="89" t="s">
        <v>23</v>
      </c>
      <c r="Q711" s="89" t="s">
        <v>23</v>
      </c>
      <c r="R711" s="89" t="s">
        <v>62</v>
      </c>
      <c r="S711" s="89">
        <v>129386</v>
      </c>
      <c r="T711" s="89" t="s">
        <v>1272</v>
      </c>
      <c r="U711" s="89" t="s">
        <v>34</v>
      </c>
      <c r="V711" s="89" t="s">
        <v>25</v>
      </c>
      <c r="W711" s="89" t="s">
        <v>21</v>
      </c>
      <c r="X711" s="89" t="s">
        <v>23</v>
      </c>
      <c r="Y711" s="89" t="s">
        <v>21</v>
      </c>
      <c r="Z711" s="89" t="s">
        <v>2062</v>
      </c>
      <c r="AA711" s="89" t="s">
        <v>3252</v>
      </c>
      <c r="AB711" s="89" t="s">
        <v>6222</v>
      </c>
      <c r="AC711" t="s">
        <v>39</v>
      </c>
      <c r="AD711" s="89">
        <v>0</v>
      </c>
      <c r="AE711" s="132">
        <f>Kalkulator!$F$3</f>
        <v>45383</v>
      </c>
      <c r="AF711" s="133">
        <f>Kalkulator!$H$3</f>
        <v>45412</v>
      </c>
    </row>
    <row r="712" spans="1:32" s="89" customFormat="1">
      <c r="A712" s="89" t="s">
        <v>356</v>
      </c>
      <c r="B712" s="89" t="s">
        <v>4</v>
      </c>
      <c r="C712" s="89" t="s">
        <v>2003</v>
      </c>
      <c r="D712" s="89" t="s">
        <v>64</v>
      </c>
      <c r="E712" s="89" t="s">
        <v>357</v>
      </c>
      <c r="F712" s="90" t="s">
        <v>358</v>
      </c>
      <c r="G712" s="91" t="s">
        <v>12</v>
      </c>
      <c r="H712" s="89" t="s">
        <v>23</v>
      </c>
      <c r="I712" s="89" t="s">
        <v>1483</v>
      </c>
      <c r="J712" s="89">
        <v>2666</v>
      </c>
      <c r="K712" s="89">
        <v>200</v>
      </c>
      <c r="L712" s="89" t="s">
        <v>33</v>
      </c>
      <c r="M712" s="89" t="s">
        <v>21</v>
      </c>
      <c r="N712" s="89" t="s">
        <v>1347</v>
      </c>
      <c r="O712" s="89" t="s">
        <v>22</v>
      </c>
      <c r="P712" s="89" t="s">
        <v>22</v>
      </c>
      <c r="Q712" s="89" t="s">
        <v>22</v>
      </c>
      <c r="R712" s="89" t="s">
        <v>21</v>
      </c>
      <c r="S712" s="89">
        <v>120197</v>
      </c>
      <c r="T712" s="89" t="s">
        <v>1265</v>
      </c>
      <c r="U712" s="89" t="s">
        <v>34</v>
      </c>
      <c r="V712" s="89" t="s">
        <v>25</v>
      </c>
      <c r="W712" s="89" t="s">
        <v>21</v>
      </c>
      <c r="X712" s="89" t="s">
        <v>23</v>
      </c>
      <c r="Y712" s="89" t="s">
        <v>21</v>
      </c>
      <c r="Z712" s="89" t="s">
        <v>2063</v>
      </c>
      <c r="AA712" s="89" t="s">
        <v>3254</v>
      </c>
      <c r="AB712" s="89" t="s">
        <v>6223</v>
      </c>
      <c r="AC712" t="s">
        <v>39</v>
      </c>
      <c r="AD712" s="89">
        <v>0</v>
      </c>
      <c r="AE712" s="132">
        <f>Kalkulator!$F$3</f>
        <v>45383</v>
      </c>
      <c r="AF712" s="133">
        <f>Kalkulator!$H$3</f>
        <v>45412</v>
      </c>
    </row>
    <row r="713" spans="1:32" s="89" customFormat="1">
      <c r="A713" s="89" t="s">
        <v>447</v>
      </c>
      <c r="B713" s="89" t="s">
        <v>4</v>
      </c>
      <c r="C713" s="89" t="s">
        <v>2003</v>
      </c>
      <c r="D713" s="89" t="s">
        <v>29</v>
      </c>
      <c r="E713" s="89" t="s">
        <v>30</v>
      </c>
      <c r="F713" s="90" t="s">
        <v>416</v>
      </c>
      <c r="G713" s="91" t="s">
        <v>12</v>
      </c>
      <c r="H713" s="89" t="s">
        <v>23</v>
      </c>
      <c r="I713" s="89" t="s">
        <v>417</v>
      </c>
      <c r="J713" s="89">
        <v>3666</v>
      </c>
      <c r="K713" s="89">
        <v>320</v>
      </c>
      <c r="L713" s="89" t="s">
        <v>33</v>
      </c>
      <c r="M713" s="89" t="s">
        <v>21</v>
      </c>
      <c r="N713" s="89" t="s">
        <v>1281</v>
      </c>
      <c r="O713" s="89" t="s">
        <v>23</v>
      </c>
      <c r="P713" s="89" t="s">
        <v>23</v>
      </c>
      <c r="Q713" s="89" t="s">
        <v>23</v>
      </c>
      <c r="R713" s="89" t="s">
        <v>21</v>
      </c>
      <c r="S713" s="89">
        <v>1720398</v>
      </c>
      <c r="T713" s="89" t="s">
        <v>1265</v>
      </c>
      <c r="U713" s="89" t="s">
        <v>34</v>
      </c>
      <c r="V713" s="89" t="s">
        <v>25</v>
      </c>
      <c r="W713" s="89" t="s">
        <v>21</v>
      </c>
      <c r="X713" s="89" t="s">
        <v>23</v>
      </c>
      <c r="Y713" s="89" t="s">
        <v>21</v>
      </c>
      <c r="Z713" s="89" t="s">
        <v>2064</v>
      </c>
      <c r="AA713" s="89" t="s">
        <v>3256</v>
      </c>
      <c r="AB713" s="89" t="s">
        <v>6224</v>
      </c>
      <c r="AC713" t="s">
        <v>105</v>
      </c>
      <c r="AD713" s="89">
        <v>0</v>
      </c>
      <c r="AE713" s="132">
        <f>Kalkulator!$F$3</f>
        <v>45383</v>
      </c>
      <c r="AF713" s="133">
        <f>Kalkulator!$H$3</f>
        <v>45412</v>
      </c>
    </row>
    <row r="714" spans="1:32" s="89" customFormat="1">
      <c r="A714" s="89" t="s">
        <v>458</v>
      </c>
      <c r="B714" s="89" t="s">
        <v>4</v>
      </c>
      <c r="C714" s="89" t="s">
        <v>2003</v>
      </c>
      <c r="D714" s="89" t="s">
        <v>29</v>
      </c>
      <c r="E714" s="89" t="s">
        <v>30</v>
      </c>
      <c r="F714" s="90" t="s">
        <v>459</v>
      </c>
      <c r="G714" s="91" t="s">
        <v>12</v>
      </c>
      <c r="H714" s="89" t="s">
        <v>23</v>
      </c>
      <c r="I714" s="89" t="s">
        <v>460</v>
      </c>
      <c r="J714" s="89">
        <v>3666</v>
      </c>
      <c r="K714" s="89">
        <v>320</v>
      </c>
      <c r="L714" s="89" t="s">
        <v>33</v>
      </c>
      <c r="M714" s="89" t="s">
        <v>21</v>
      </c>
      <c r="N714" s="89" t="s">
        <v>1362</v>
      </c>
      <c r="O714" s="89" t="s">
        <v>23</v>
      </c>
      <c r="P714" s="89" t="s">
        <v>23</v>
      </c>
      <c r="Q714" s="89" t="s">
        <v>23</v>
      </c>
      <c r="R714" s="89" t="s">
        <v>21</v>
      </c>
      <c r="S714" s="89">
        <v>1720398</v>
      </c>
      <c r="T714" s="89" t="s">
        <v>1265</v>
      </c>
      <c r="U714" s="89" t="s">
        <v>34</v>
      </c>
      <c r="V714" s="89" t="s">
        <v>25</v>
      </c>
      <c r="W714" s="89" t="s">
        <v>21</v>
      </c>
      <c r="X714" s="89" t="s">
        <v>23</v>
      </c>
      <c r="Y714" s="89" t="s">
        <v>21</v>
      </c>
      <c r="Z714" s="89" t="s">
        <v>2065</v>
      </c>
      <c r="AA714" s="89" t="s">
        <v>3258</v>
      </c>
      <c r="AB714" s="89" t="s">
        <v>6225</v>
      </c>
      <c r="AC714" t="s">
        <v>105</v>
      </c>
      <c r="AD714" s="89">
        <v>0</v>
      </c>
      <c r="AE714" s="132">
        <f>Kalkulator!$F$3</f>
        <v>45383</v>
      </c>
      <c r="AF714" s="133">
        <f>Kalkulator!$H$3</f>
        <v>45412</v>
      </c>
    </row>
    <row r="715" spans="1:32" s="89" customFormat="1">
      <c r="A715" s="89" t="s">
        <v>320</v>
      </c>
      <c r="B715" s="89" t="s">
        <v>4</v>
      </c>
      <c r="C715" s="89" t="s">
        <v>2003</v>
      </c>
      <c r="D715" s="89" t="s">
        <v>29</v>
      </c>
      <c r="E715" s="89" t="s">
        <v>30</v>
      </c>
      <c r="F715" s="90" t="s">
        <v>321</v>
      </c>
      <c r="G715" s="91" t="s">
        <v>12</v>
      </c>
      <c r="H715" s="89" t="s">
        <v>23</v>
      </c>
      <c r="I715" s="89" t="s">
        <v>22</v>
      </c>
      <c r="J715" s="89">
        <v>2666</v>
      </c>
      <c r="K715" s="89">
        <v>200</v>
      </c>
      <c r="L715" s="89" t="s">
        <v>33</v>
      </c>
      <c r="M715" s="89" t="s">
        <v>21</v>
      </c>
      <c r="N715" s="89" t="s">
        <v>1283</v>
      </c>
      <c r="O715" s="89" t="s">
        <v>23</v>
      </c>
      <c r="P715" s="89" t="s">
        <v>23</v>
      </c>
      <c r="Q715" s="89" t="s">
        <v>23</v>
      </c>
      <c r="R715" s="89" t="s">
        <v>21</v>
      </c>
      <c r="S715" s="89">
        <v>1720398</v>
      </c>
      <c r="T715" s="89" t="s">
        <v>1272</v>
      </c>
      <c r="U715" s="89" t="s">
        <v>34</v>
      </c>
      <c r="V715" s="89" t="s">
        <v>25</v>
      </c>
      <c r="W715" s="89" t="s">
        <v>21</v>
      </c>
      <c r="X715" s="89" t="s">
        <v>23</v>
      </c>
      <c r="Y715" s="89" t="s">
        <v>21</v>
      </c>
      <c r="Z715" s="89" t="s">
        <v>2066</v>
      </c>
      <c r="AA715" s="89" t="s">
        <v>3260</v>
      </c>
      <c r="AB715" s="89" t="s">
        <v>6226</v>
      </c>
      <c r="AC715" t="s">
        <v>27</v>
      </c>
      <c r="AD715" s="89">
        <v>0</v>
      </c>
      <c r="AE715" s="132">
        <f>Kalkulator!$F$3</f>
        <v>45383</v>
      </c>
      <c r="AF715" s="133">
        <f>Kalkulator!$H$3</f>
        <v>45412</v>
      </c>
    </row>
    <row r="716" spans="1:32" s="89" customFormat="1">
      <c r="A716" s="89" t="s">
        <v>322</v>
      </c>
      <c r="B716" s="89" t="s">
        <v>4</v>
      </c>
      <c r="C716" s="89" t="s">
        <v>2003</v>
      </c>
      <c r="D716" s="89" t="s">
        <v>29</v>
      </c>
      <c r="E716" s="89" t="s">
        <v>30</v>
      </c>
      <c r="F716" s="90" t="s">
        <v>323</v>
      </c>
      <c r="G716" s="91" t="s">
        <v>12</v>
      </c>
      <c r="H716" s="89" t="s">
        <v>23</v>
      </c>
      <c r="I716" s="89" t="s">
        <v>174</v>
      </c>
      <c r="J716" s="89">
        <v>2666</v>
      </c>
      <c r="K716" s="89">
        <v>200</v>
      </c>
      <c r="L716" s="89" t="s">
        <v>33</v>
      </c>
      <c r="M716" s="89" t="s">
        <v>21</v>
      </c>
      <c r="N716" s="89" t="s">
        <v>1306</v>
      </c>
      <c r="O716" s="89" t="s">
        <v>23</v>
      </c>
      <c r="P716" s="89" t="s">
        <v>23</v>
      </c>
      <c r="Q716" s="89" t="s">
        <v>23</v>
      </c>
      <c r="R716" s="89" t="s">
        <v>21</v>
      </c>
      <c r="S716" s="89">
        <v>1720398</v>
      </c>
      <c r="T716" s="89" t="s">
        <v>1265</v>
      </c>
      <c r="U716" s="89" t="s">
        <v>34</v>
      </c>
      <c r="V716" s="89" t="s">
        <v>25</v>
      </c>
      <c r="W716" s="89" t="s">
        <v>21</v>
      </c>
      <c r="X716" s="89" t="s">
        <v>23</v>
      </c>
      <c r="Y716" s="89" t="s">
        <v>21</v>
      </c>
      <c r="Z716" s="89" t="s">
        <v>2067</v>
      </c>
      <c r="AA716" s="89" t="s">
        <v>3262</v>
      </c>
      <c r="AB716" s="89" t="s">
        <v>6227</v>
      </c>
      <c r="AC716" t="s">
        <v>27</v>
      </c>
      <c r="AD716" s="89">
        <v>0</v>
      </c>
      <c r="AE716" s="132">
        <f>Kalkulator!$F$3</f>
        <v>45383</v>
      </c>
      <c r="AF716" s="133">
        <f>Kalkulator!$H$3</f>
        <v>45412</v>
      </c>
    </row>
    <row r="717" spans="1:32" s="89" customFormat="1">
      <c r="A717" s="89" t="s">
        <v>36</v>
      </c>
      <c r="B717" s="89" t="s">
        <v>4</v>
      </c>
      <c r="C717" s="89" t="s">
        <v>2003</v>
      </c>
      <c r="D717" s="89" t="s">
        <v>29</v>
      </c>
      <c r="E717" s="89" t="s">
        <v>30</v>
      </c>
      <c r="F717" s="90" t="s">
        <v>37</v>
      </c>
      <c r="G717" s="91" t="s">
        <v>12</v>
      </c>
      <c r="H717" s="89" t="s">
        <v>23</v>
      </c>
      <c r="I717" s="89" t="s">
        <v>38</v>
      </c>
      <c r="J717" s="89">
        <v>3666</v>
      </c>
      <c r="K717" s="89">
        <v>320</v>
      </c>
      <c r="L717" s="89" t="s">
        <v>33</v>
      </c>
      <c r="M717" s="89" t="s">
        <v>21</v>
      </c>
      <c r="N717" s="89" t="s">
        <v>1282</v>
      </c>
      <c r="O717" s="89" t="s">
        <v>23</v>
      </c>
      <c r="P717" s="89" t="s">
        <v>23</v>
      </c>
      <c r="Q717" s="89" t="s">
        <v>23</v>
      </c>
      <c r="R717" s="89" t="s">
        <v>21</v>
      </c>
      <c r="S717" s="89">
        <v>1720398</v>
      </c>
      <c r="T717" s="89" t="s">
        <v>1265</v>
      </c>
      <c r="U717" s="89" t="s">
        <v>34</v>
      </c>
      <c r="V717" s="89" t="s">
        <v>25</v>
      </c>
      <c r="W717" s="89" t="s">
        <v>21</v>
      </c>
      <c r="X717" s="89" t="s">
        <v>23</v>
      </c>
      <c r="Y717" s="89" t="s">
        <v>21</v>
      </c>
      <c r="Z717" s="89" t="s">
        <v>2068</v>
      </c>
      <c r="AA717" s="89" t="s">
        <v>3264</v>
      </c>
      <c r="AB717" s="89" t="s">
        <v>6228</v>
      </c>
      <c r="AC717" t="s">
        <v>39</v>
      </c>
      <c r="AD717" s="89">
        <v>0</v>
      </c>
      <c r="AE717" s="132">
        <f>Kalkulator!$F$3</f>
        <v>45383</v>
      </c>
      <c r="AF717" s="133">
        <f>Kalkulator!$H$3</f>
        <v>45412</v>
      </c>
    </row>
    <row r="718" spans="1:32" s="89" customFormat="1">
      <c r="A718" s="89" t="s">
        <v>456</v>
      </c>
      <c r="B718" s="89" t="s">
        <v>4</v>
      </c>
      <c r="C718" s="89" t="s">
        <v>2003</v>
      </c>
      <c r="D718" s="89" t="s">
        <v>29</v>
      </c>
      <c r="E718" s="89" t="s">
        <v>30</v>
      </c>
      <c r="F718" s="90" t="s">
        <v>457</v>
      </c>
      <c r="G718" s="91" t="s">
        <v>12</v>
      </c>
      <c r="H718" s="89" t="s">
        <v>23</v>
      </c>
      <c r="I718" s="89" t="s">
        <v>1485</v>
      </c>
      <c r="J718" s="89">
        <v>2666</v>
      </c>
      <c r="K718" s="89">
        <v>200</v>
      </c>
      <c r="L718" s="89" t="s">
        <v>33</v>
      </c>
      <c r="M718" s="89" t="s">
        <v>21</v>
      </c>
      <c r="N718" s="89" t="s">
        <v>1359</v>
      </c>
      <c r="O718" s="89" t="s">
        <v>23</v>
      </c>
      <c r="P718" s="89" t="s">
        <v>23</v>
      </c>
      <c r="Q718" s="89" t="s">
        <v>23</v>
      </c>
      <c r="R718" s="89" t="s">
        <v>21</v>
      </c>
      <c r="S718" s="89">
        <v>1720398</v>
      </c>
      <c r="T718" s="89" t="s">
        <v>1272</v>
      </c>
      <c r="U718" s="89" t="s">
        <v>34</v>
      </c>
      <c r="V718" s="89" t="s">
        <v>25</v>
      </c>
      <c r="W718" s="89" t="s">
        <v>21</v>
      </c>
      <c r="X718" s="89" t="s">
        <v>23</v>
      </c>
      <c r="Y718" s="89" t="s">
        <v>21</v>
      </c>
      <c r="Z718" s="89" t="s">
        <v>2069</v>
      </c>
      <c r="AA718" s="89" t="s">
        <v>3266</v>
      </c>
      <c r="AB718" s="89" t="s">
        <v>6229</v>
      </c>
      <c r="AC718" t="s">
        <v>27</v>
      </c>
      <c r="AD718" s="89">
        <v>0</v>
      </c>
      <c r="AE718" s="132">
        <f>Kalkulator!$F$3</f>
        <v>45383</v>
      </c>
      <c r="AF718" s="133">
        <f>Kalkulator!$H$3</f>
        <v>45412</v>
      </c>
    </row>
    <row r="719" spans="1:32" s="89" customFormat="1">
      <c r="A719" s="89" t="s">
        <v>40</v>
      </c>
      <c r="B719" s="89" t="s">
        <v>4</v>
      </c>
      <c r="C719" s="89" t="s">
        <v>2003</v>
      </c>
      <c r="D719" s="89" t="s">
        <v>29</v>
      </c>
      <c r="E719" s="89" t="s">
        <v>30</v>
      </c>
      <c r="F719" s="90" t="s">
        <v>41</v>
      </c>
      <c r="G719" s="91" t="s">
        <v>12</v>
      </c>
      <c r="H719" s="89" t="s">
        <v>23</v>
      </c>
      <c r="I719" s="89" t="s">
        <v>42</v>
      </c>
      <c r="J719" s="89">
        <v>3666</v>
      </c>
      <c r="K719" s="89">
        <v>320</v>
      </c>
      <c r="L719" s="89" t="s">
        <v>33</v>
      </c>
      <c r="M719" s="89" t="s">
        <v>21</v>
      </c>
      <c r="N719" s="89" t="s">
        <v>1283</v>
      </c>
      <c r="O719" s="89" t="s">
        <v>23</v>
      </c>
      <c r="P719" s="89" t="s">
        <v>23</v>
      </c>
      <c r="Q719" s="89" t="s">
        <v>23</v>
      </c>
      <c r="R719" s="89" t="s">
        <v>21</v>
      </c>
      <c r="S719" s="89">
        <v>1720398</v>
      </c>
      <c r="T719" s="89" t="s">
        <v>1265</v>
      </c>
      <c r="U719" s="89" t="s">
        <v>34</v>
      </c>
      <c r="V719" s="89" t="s">
        <v>25</v>
      </c>
      <c r="W719" s="89" t="s">
        <v>21</v>
      </c>
      <c r="X719" s="89" t="s">
        <v>23</v>
      </c>
      <c r="Y719" s="89" t="s">
        <v>21</v>
      </c>
      <c r="Z719" s="89" t="s">
        <v>2070</v>
      </c>
      <c r="AA719" s="89" t="s">
        <v>3268</v>
      </c>
      <c r="AB719" s="89" t="s">
        <v>6230</v>
      </c>
      <c r="AC719" t="s">
        <v>39</v>
      </c>
      <c r="AD719" s="89">
        <v>0</v>
      </c>
      <c r="AE719" s="132">
        <f>Kalkulator!$F$3</f>
        <v>45383</v>
      </c>
      <c r="AF719" s="133">
        <f>Kalkulator!$H$3</f>
        <v>45412</v>
      </c>
    </row>
    <row r="720" spans="1:32" s="89" customFormat="1">
      <c r="A720" s="89" t="s">
        <v>590</v>
      </c>
      <c r="B720" s="89" t="s">
        <v>4</v>
      </c>
      <c r="C720" s="89" t="s">
        <v>2003</v>
      </c>
      <c r="D720" s="89" t="s">
        <v>29</v>
      </c>
      <c r="E720" s="89" t="s">
        <v>30</v>
      </c>
      <c r="F720" s="90" t="s">
        <v>591</v>
      </c>
      <c r="G720" s="91" t="s">
        <v>12</v>
      </c>
      <c r="H720" s="89" t="s">
        <v>23</v>
      </c>
      <c r="I720" s="89" t="s">
        <v>22</v>
      </c>
      <c r="J720" s="89">
        <v>2666</v>
      </c>
      <c r="K720" s="89">
        <v>200</v>
      </c>
      <c r="L720" s="89" t="s">
        <v>33</v>
      </c>
      <c r="M720" s="89" t="s">
        <v>21</v>
      </c>
      <c r="N720" s="89" t="s">
        <v>1364</v>
      </c>
      <c r="O720" s="89" t="s">
        <v>23</v>
      </c>
      <c r="P720" s="89" t="s">
        <v>23</v>
      </c>
      <c r="Q720" s="89" t="s">
        <v>23</v>
      </c>
      <c r="R720" s="89" t="s">
        <v>21</v>
      </c>
      <c r="S720" s="89">
        <v>1720398</v>
      </c>
      <c r="T720" s="89" t="s">
        <v>1272</v>
      </c>
      <c r="U720" s="89" t="s">
        <v>34</v>
      </c>
      <c r="V720" s="89" t="s">
        <v>25</v>
      </c>
      <c r="W720" s="89" t="s">
        <v>21</v>
      </c>
      <c r="X720" s="89" t="s">
        <v>23</v>
      </c>
      <c r="Y720" s="89" t="s">
        <v>21</v>
      </c>
      <c r="Z720" s="89" t="s">
        <v>2071</v>
      </c>
      <c r="AA720" s="89" t="s">
        <v>3270</v>
      </c>
      <c r="AB720" s="89" t="s">
        <v>6231</v>
      </c>
      <c r="AC720" t="s">
        <v>27</v>
      </c>
      <c r="AD720" s="89">
        <v>0</v>
      </c>
      <c r="AE720" s="132">
        <f>Kalkulator!$F$3</f>
        <v>45383</v>
      </c>
      <c r="AF720" s="133">
        <f>Kalkulator!$H$3</f>
        <v>45412</v>
      </c>
    </row>
    <row r="721" spans="1:32" s="89" customFormat="1">
      <c r="A721" s="89" t="s">
        <v>411</v>
      </c>
      <c r="B721" s="89" t="s">
        <v>4</v>
      </c>
      <c r="C721" s="89" t="s">
        <v>2003</v>
      </c>
      <c r="D721" s="89" t="s">
        <v>29</v>
      </c>
      <c r="E721" s="89" t="s">
        <v>30</v>
      </c>
      <c r="F721" s="90" t="s">
        <v>412</v>
      </c>
      <c r="G721" s="91" t="s">
        <v>12</v>
      </c>
      <c r="H721" s="89" t="s">
        <v>23</v>
      </c>
      <c r="I721" s="89" t="s">
        <v>22</v>
      </c>
      <c r="J721" s="89">
        <v>2666</v>
      </c>
      <c r="K721" s="89">
        <v>200</v>
      </c>
      <c r="L721" s="89" t="s">
        <v>33</v>
      </c>
      <c r="M721" s="89" t="s">
        <v>21</v>
      </c>
      <c r="N721" s="89" t="s">
        <v>1356</v>
      </c>
      <c r="O721" s="89" t="s">
        <v>23</v>
      </c>
      <c r="P721" s="89" t="s">
        <v>23</v>
      </c>
      <c r="Q721" s="89" t="s">
        <v>23</v>
      </c>
      <c r="R721" s="89" t="s">
        <v>21</v>
      </c>
      <c r="S721" s="89">
        <v>1720398</v>
      </c>
      <c r="T721" s="89" t="s">
        <v>1272</v>
      </c>
      <c r="U721" s="89" t="s">
        <v>34</v>
      </c>
      <c r="V721" s="89" t="s">
        <v>25</v>
      </c>
      <c r="W721" s="89" t="s">
        <v>21</v>
      </c>
      <c r="X721" s="89" t="s">
        <v>23</v>
      </c>
      <c r="Y721" s="89" t="s">
        <v>21</v>
      </c>
      <c r="Z721" s="89" t="s">
        <v>2072</v>
      </c>
      <c r="AA721" s="89" t="s">
        <v>3272</v>
      </c>
      <c r="AB721" s="89" t="s">
        <v>6232</v>
      </c>
      <c r="AC721" t="s">
        <v>27</v>
      </c>
      <c r="AD721" s="89">
        <v>0</v>
      </c>
      <c r="AE721" s="132">
        <f>Kalkulator!$F$3</f>
        <v>45383</v>
      </c>
      <c r="AF721" s="133">
        <f>Kalkulator!$H$3</f>
        <v>45412</v>
      </c>
    </row>
    <row r="722" spans="1:32" s="89" customFormat="1">
      <c r="A722" s="89" t="s">
        <v>655</v>
      </c>
      <c r="B722" s="89" t="s">
        <v>4</v>
      </c>
      <c r="C722" s="89" t="s">
        <v>2003</v>
      </c>
      <c r="D722" s="89" t="s">
        <v>29</v>
      </c>
      <c r="E722" s="89" t="s">
        <v>30</v>
      </c>
      <c r="F722" s="90" t="s">
        <v>656</v>
      </c>
      <c r="G722" s="91" t="s">
        <v>12</v>
      </c>
      <c r="H722" s="89" t="s">
        <v>23</v>
      </c>
      <c r="I722" s="89" t="s">
        <v>1500</v>
      </c>
      <c r="J722" s="89">
        <v>2666</v>
      </c>
      <c r="K722" s="89">
        <v>200</v>
      </c>
      <c r="L722" s="89" t="s">
        <v>33</v>
      </c>
      <c r="M722" s="89" t="s">
        <v>21</v>
      </c>
      <c r="N722" s="89" t="s">
        <v>326</v>
      </c>
      <c r="O722" s="89" t="s">
        <v>23</v>
      </c>
      <c r="P722" s="89" t="s">
        <v>23</v>
      </c>
      <c r="Q722" s="89" t="s">
        <v>23</v>
      </c>
      <c r="R722" s="89" t="s">
        <v>21</v>
      </c>
      <c r="S722" s="89">
        <v>1720398</v>
      </c>
      <c r="T722" s="89" t="s">
        <v>1265</v>
      </c>
      <c r="U722" s="89" t="s">
        <v>34</v>
      </c>
      <c r="V722" s="89" t="s">
        <v>25</v>
      </c>
      <c r="W722" s="89" t="s">
        <v>21</v>
      </c>
      <c r="X722" s="89" t="s">
        <v>23</v>
      </c>
      <c r="Y722" s="89" t="s">
        <v>21</v>
      </c>
      <c r="Z722" s="89" t="s">
        <v>2073</v>
      </c>
      <c r="AA722" s="89" t="s">
        <v>3274</v>
      </c>
      <c r="AB722" s="89" t="s">
        <v>6233</v>
      </c>
      <c r="AC722" t="s">
        <v>27</v>
      </c>
      <c r="AD722" s="89">
        <v>0</v>
      </c>
      <c r="AE722" s="132">
        <f>Kalkulator!$F$3</f>
        <v>45383</v>
      </c>
      <c r="AF722" s="133">
        <f>Kalkulator!$H$3</f>
        <v>45412</v>
      </c>
    </row>
    <row r="723" spans="1:32" s="89" customFormat="1">
      <c r="A723" s="89" t="s">
        <v>28</v>
      </c>
      <c r="B723" s="89" t="s">
        <v>4</v>
      </c>
      <c r="C723" s="89" t="s">
        <v>2003</v>
      </c>
      <c r="D723" s="89" t="s">
        <v>29</v>
      </c>
      <c r="E723" s="89" t="s">
        <v>30</v>
      </c>
      <c r="F723" s="90" t="s">
        <v>31</v>
      </c>
      <c r="G723" s="91" t="s">
        <v>12</v>
      </c>
      <c r="H723" s="89" t="s">
        <v>23</v>
      </c>
      <c r="I723" s="89" t="s">
        <v>32</v>
      </c>
      <c r="J723" s="89">
        <v>3666</v>
      </c>
      <c r="K723" s="89">
        <v>320</v>
      </c>
      <c r="L723" s="89" t="s">
        <v>33</v>
      </c>
      <c r="M723" s="89" t="s">
        <v>21</v>
      </c>
      <c r="N723" s="89" t="s">
        <v>1281</v>
      </c>
      <c r="O723" s="89" t="s">
        <v>23</v>
      </c>
      <c r="P723" s="89" t="s">
        <v>23</v>
      </c>
      <c r="Q723" s="89" t="s">
        <v>23</v>
      </c>
      <c r="R723" s="89" t="s">
        <v>21</v>
      </c>
      <c r="S723" s="89">
        <v>1720398</v>
      </c>
      <c r="T723" s="89" t="s">
        <v>1265</v>
      </c>
      <c r="U723" s="89" t="s">
        <v>34</v>
      </c>
      <c r="V723" s="89" t="s">
        <v>25</v>
      </c>
      <c r="W723" s="89" t="s">
        <v>21</v>
      </c>
      <c r="X723" s="89" t="s">
        <v>23</v>
      </c>
      <c r="Y723" s="89" t="s">
        <v>21</v>
      </c>
      <c r="Z723" s="89" t="s">
        <v>2074</v>
      </c>
      <c r="AA723" s="89" t="s">
        <v>3276</v>
      </c>
      <c r="AB723" s="89" t="s">
        <v>6234</v>
      </c>
      <c r="AC723" t="s">
        <v>35</v>
      </c>
      <c r="AD723" s="89">
        <v>0</v>
      </c>
      <c r="AE723" s="132">
        <f>Kalkulator!$F$3</f>
        <v>45383</v>
      </c>
      <c r="AF723" s="133">
        <f>Kalkulator!$H$3</f>
        <v>45412</v>
      </c>
    </row>
    <row r="724" spans="1:32" s="89" customFormat="1">
      <c r="A724" s="89" t="s">
        <v>324</v>
      </c>
      <c r="B724" s="89" t="s">
        <v>4</v>
      </c>
      <c r="C724" s="89" t="s">
        <v>2003</v>
      </c>
      <c r="D724" s="89" t="s">
        <v>64</v>
      </c>
      <c r="E724" s="89" t="s">
        <v>65</v>
      </c>
      <c r="F724" s="90" t="s">
        <v>325</v>
      </c>
      <c r="G724" s="91" t="s">
        <v>12</v>
      </c>
      <c r="H724" s="89" t="s">
        <v>23</v>
      </c>
      <c r="I724" s="89" t="s">
        <v>326</v>
      </c>
      <c r="J724" s="89">
        <v>2666</v>
      </c>
      <c r="K724" s="89">
        <v>200</v>
      </c>
      <c r="L724" s="89" t="s">
        <v>33</v>
      </c>
      <c r="M724" s="89" t="s">
        <v>21</v>
      </c>
      <c r="N724" s="89" t="s">
        <v>1324</v>
      </c>
      <c r="O724" s="89" t="s">
        <v>23</v>
      </c>
      <c r="P724" s="89" t="s">
        <v>23</v>
      </c>
      <c r="Q724" s="89" t="s">
        <v>23</v>
      </c>
      <c r="R724" s="89" t="s">
        <v>21</v>
      </c>
      <c r="S724" s="89">
        <v>632996</v>
      </c>
      <c r="T724" s="89" t="s">
        <v>1265</v>
      </c>
      <c r="U724" s="89" t="s">
        <v>34</v>
      </c>
      <c r="V724" s="89" t="s">
        <v>25</v>
      </c>
      <c r="W724" s="89" t="s">
        <v>21</v>
      </c>
      <c r="X724" s="89" t="s">
        <v>23</v>
      </c>
      <c r="Y724" s="89" t="s">
        <v>21</v>
      </c>
      <c r="Z724" s="89" t="s">
        <v>2075</v>
      </c>
      <c r="AA724" s="89" t="s">
        <v>3278</v>
      </c>
      <c r="AB724" s="89" t="s">
        <v>6235</v>
      </c>
      <c r="AC724" t="s">
        <v>286</v>
      </c>
      <c r="AD724" s="89">
        <v>0</v>
      </c>
      <c r="AE724" s="132">
        <f>Kalkulator!$F$3</f>
        <v>45383</v>
      </c>
      <c r="AF724" s="133">
        <f>Kalkulator!$H$3</f>
        <v>45412</v>
      </c>
    </row>
    <row r="725" spans="1:32" s="89" customFormat="1">
      <c r="A725" s="89" t="s">
        <v>327</v>
      </c>
      <c r="B725" s="89" t="s">
        <v>4</v>
      </c>
      <c r="C725" s="89" t="s">
        <v>2003</v>
      </c>
      <c r="D725" s="89" t="s">
        <v>64</v>
      </c>
      <c r="E725" s="89" t="s">
        <v>65</v>
      </c>
      <c r="F725" s="90" t="s">
        <v>163</v>
      </c>
      <c r="G725" s="91" t="s">
        <v>12</v>
      </c>
      <c r="H725" s="89" t="s">
        <v>23</v>
      </c>
      <c r="I725" s="89" t="s">
        <v>1501</v>
      </c>
      <c r="J725" s="89">
        <v>2666</v>
      </c>
      <c r="K725" s="89">
        <v>200</v>
      </c>
      <c r="L725" s="89" t="s">
        <v>33</v>
      </c>
      <c r="M725" s="89" t="s">
        <v>21</v>
      </c>
      <c r="N725" s="89" t="s">
        <v>1297</v>
      </c>
      <c r="O725" s="89" t="s">
        <v>23</v>
      </c>
      <c r="P725" s="89" t="s">
        <v>23</v>
      </c>
      <c r="Q725" s="89" t="s">
        <v>23</v>
      </c>
      <c r="R725" s="89" t="s">
        <v>21</v>
      </c>
      <c r="S725" s="89">
        <v>632996</v>
      </c>
      <c r="T725" s="89" t="s">
        <v>1265</v>
      </c>
      <c r="U725" s="89" t="s">
        <v>34</v>
      </c>
      <c r="V725" s="89" t="s">
        <v>25</v>
      </c>
      <c r="W725" s="89" t="s">
        <v>21</v>
      </c>
      <c r="X725" s="89" t="s">
        <v>23</v>
      </c>
      <c r="Y725" s="89" t="s">
        <v>21</v>
      </c>
      <c r="Z725" s="89" t="s">
        <v>2076</v>
      </c>
      <c r="AA725" s="89" t="s">
        <v>3280</v>
      </c>
      <c r="AB725" s="89" t="s">
        <v>6236</v>
      </c>
      <c r="AC725" t="s">
        <v>286</v>
      </c>
      <c r="AD725" s="89">
        <v>0</v>
      </c>
      <c r="AE725" s="132">
        <f>Kalkulator!$F$3</f>
        <v>45383</v>
      </c>
      <c r="AF725" s="133">
        <f>Kalkulator!$H$3</f>
        <v>45412</v>
      </c>
    </row>
    <row r="726" spans="1:32" s="89" customFormat="1">
      <c r="A726" s="89" t="s">
        <v>63</v>
      </c>
      <c r="B726" s="89" t="s">
        <v>4</v>
      </c>
      <c r="C726" s="89" t="s">
        <v>2003</v>
      </c>
      <c r="D726" s="89" t="s">
        <v>64</v>
      </c>
      <c r="E726" s="89" t="s">
        <v>65</v>
      </c>
      <c r="F726" s="90" t="s">
        <v>66</v>
      </c>
      <c r="G726" s="91" t="s">
        <v>12</v>
      </c>
      <c r="H726" s="89" t="s">
        <v>23</v>
      </c>
      <c r="I726" s="89" t="s">
        <v>67</v>
      </c>
      <c r="J726" s="89">
        <v>3666</v>
      </c>
      <c r="K726" s="89">
        <v>320</v>
      </c>
      <c r="L726" s="89" t="s">
        <v>33</v>
      </c>
      <c r="M726" s="89" t="s">
        <v>21</v>
      </c>
      <c r="N726" s="89" t="s">
        <v>1281</v>
      </c>
      <c r="O726" s="89" t="s">
        <v>23</v>
      </c>
      <c r="P726" s="89" t="s">
        <v>23</v>
      </c>
      <c r="Q726" s="89" t="s">
        <v>23</v>
      </c>
      <c r="R726" s="89" t="s">
        <v>21</v>
      </c>
      <c r="S726" s="89">
        <v>632996</v>
      </c>
      <c r="T726" s="89" t="s">
        <v>1265</v>
      </c>
      <c r="U726" s="89" t="s">
        <v>34</v>
      </c>
      <c r="V726" s="89" t="s">
        <v>25</v>
      </c>
      <c r="W726" s="89" t="s">
        <v>21</v>
      </c>
      <c r="X726" s="89" t="s">
        <v>23</v>
      </c>
      <c r="Y726" s="89" t="s">
        <v>21</v>
      </c>
      <c r="Z726" s="89" t="s">
        <v>2077</v>
      </c>
      <c r="AA726" s="89" t="s">
        <v>3282</v>
      </c>
      <c r="AB726" s="89" t="s">
        <v>6237</v>
      </c>
      <c r="AC726" t="s">
        <v>27</v>
      </c>
      <c r="AD726" s="89">
        <v>0</v>
      </c>
      <c r="AE726" s="132">
        <f>Kalkulator!$F$3</f>
        <v>45383</v>
      </c>
      <c r="AF726" s="133">
        <f>Kalkulator!$H$3</f>
        <v>45412</v>
      </c>
    </row>
    <row r="727" spans="1:32" s="89" customFormat="1">
      <c r="A727" s="89" t="s">
        <v>68</v>
      </c>
      <c r="B727" s="89" t="s">
        <v>4</v>
      </c>
      <c r="C727" s="89" t="s">
        <v>2003</v>
      </c>
      <c r="D727" s="89" t="s">
        <v>64</v>
      </c>
      <c r="E727" s="89" t="s">
        <v>65</v>
      </c>
      <c r="F727" s="90" t="s">
        <v>69</v>
      </c>
      <c r="G727" s="91" t="s">
        <v>12</v>
      </c>
      <c r="H727" s="89" t="s">
        <v>23</v>
      </c>
      <c r="I727" s="89" t="s">
        <v>70</v>
      </c>
      <c r="J727" s="89">
        <v>3666</v>
      </c>
      <c r="K727" s="89">
        <v>320</v>
      </c>
      <c r="L727" s="89" t="s">
        <v>33</v>
      </c>
      <c r="M727" s="89" t="s">
        <v>21</v>
      </c>
      <c r="N727" s="89" t="s">
        <v>1287</v>
      </c>
      <c r="O727" s="89" t="s">
        <v>23</v>
      </c>
      <c r="P727" s="89" t="s">
        <v>23</v>
      </c>
      <c r="Q727" s="89" t="s">
        <v>23</v>
      </c>
      <c r="R727" s="89" t="s">
        <v>21</v>
      </c>
      <c r="S727" s="89">
        <v>632996</v>
      </c>
      <c r="T727" s="89" t="s">
        <v>1265</v>
      </c>
      <c r="U727" s="89" t="s">
        <v>34</v>
      </c>
      <c r="V727" s="89" t="s">
        <v>25</v>
      </c>
      <c r="W727" s="89" t="s">
        <v>21</v>
      </c>
      <c r="X727" s="89" t="s">
        <v>23</v>
      </c>
      <c r="Y727" s="89" t="s">
        <v>21</v>
      </c>
      <c r="Z727" s="89" t="s">
        <v>2078</v>
      </c>
      <c r="AA727" s="89" t="s">
        <v>3284</v>
      </c>
      <c r="AB727" s="89" t="s">
        <v>6238</v>
      </c>
      <c r="AC727" t="s">
        <v>27</v>
      </c>
      <c r="AD727" s="89">
        <v>0</v>
      </c>
      <c r="AE727" s="132">
        <f>Kalkulator!$F$3</f>
        <v>45383</v>
      </c>
      <c r="AF727" s="133">
        <f>Kalkulator!$H$3</f>
        <v>45412</v>
      </c>
    </row>
    <row r="728" spans="1:32" s="89" customFormat="1">
      <c r="A728" s="89" t="s">
        <v>612</v>
      </c>
      <c r="B728" s="89" t="s">
        <v>4</v>
      </c>
      <c r="C728" s="89" t="s">
        <v>2003</v>
      </c>
      <c r="D728" s="89" t="s">
        <v>64</v>
      </c>
      <c r="E728" s="89" t="s">
        <v>65</v>
      </c>
      <c r="F728" s="90" t="s">
        <v>613</v>
      </c>
      <c r="G728" s="91" t="s">
        <v>12</v>
      </c>
      <c r="H728" s="89" t="s">
        <v>23</v>
      </c>
      <c r="I728" s="89" t="s">
        <v>614</v>
      </c>
      <c r="J728" s="89">
        <v>2666</v>
      </c>
      <c r="K728" s="89">
        <v>200</v>
      </c>
      <c r="L728" s="89" t="s">
        <v>33</v>
      </c>
      <c r="M728" s="89" t="s">
        <v>21</v>
      </c>
      <c r="N728" s="89" t="s">
        <v>1324</v>
      </c>
      <c r="O728" s="89" t="s">
        <v>23</v>
      </c>
      <c r="P728" s="89" t="s">
        <v>23</v>
      </c>
      <c r="Q728" s="89" t="s">
        <v>23</v>
      </c>
      <c r="R728" s="89" t="s">
        <v>21</v>
      </c>
      <c r="S728" s="89">
        <v>632996</v>
      </c>
      <c r="T728" s="89" t="s">
        <v>1265</v>
      </c>
      <c r="U728" s="89" t="s">
        <v>34</v>
      </c>
      <c r="V728" s="89" t="s">
        <v>25</v>
      </c>
      <c r="W728" s="89" t="s">
        <v>21</v>
      </c>
      <c r="X728" s="89" t="s">
        <v>23</v>
      </c>
      <c r="Y728" s="89" t="s">
        <v>21</v>
      </c>
      <c r="Z728" s="89" t="s">
        <v>2079</v>
      </c>
      <c r="AA728" s="89" t="s">
        <v>3286</v>
      </c>
      <c r="AB728" s="89" t="s">
        <v>6239</v>
      </c>
      <c r="AC728" t="s">
        <v>27</v>
      </c>
      <c r="AD728" s="89">
        <v>0</v>
      </c>
      <c r="AE728" s="132">
        <f>Kalkulator!$F$3</f>
        <v>45383</v>
      </c>
      <c r="AF728" s="133">
        <f>Kalkulator!$H$3</f>
        <v>45412</v>
      </c>
    </row>
    <row r="729" spans="1:32" s="89" customFormat="1">
      <c r="A729" s="89" t="s">
        <v>328</v>
      </c>
      <c r="B729" s="89" t="s">
        <v>4</v>
      </c>
      <c r="C729" s="89" t="s">
        <v>2003</v>
      </c>
      <c r="D729" s="89" t="s">
        <v>58</v>
      </c>
      <c r="E729" s="89" t="s">
        <v>154</v>
      </c>
      <c r="F729" s="90" t="s">
        <v>329</v>
      </c>
      <c r="G729" s="91" t="s">
        <v>12</v>
      </c>
      <c r="H729" s="89" t="s">
        <v>23</v>
      </c>
      <c r="I729" s="89" t="s">
        <v>174</v>
      </c>
      <c r="J729" s="89">
        <v>2666</v>
      </c>
      <c r="K729" s="89">
        <v>200</v>
      </c>
      <c r="L729" s="89" t="s">
        <v>33</v>
      </c>
      <c r="M729" s="89" t="s">
        <v>21</v>
      </c>
      <c r="N729" s="89" t="s">
        <v>1310</v>
      </c>
      <c r="O729" s="89" t="s">
        <v>23</v>
      </c>
      <c r="P729" s="89" t="s">
        <v>23</v>
      </c>
      <c r="Q729" s="89" t="s">
        <v>23</v>
      </c>
      <c r="R729" s="89" t="s">
        <v>62</v>
      </c>
      <c r="S729" s="89">
        <v>186913</v>
      </c>
      <c r="T729" s="89" t="s">
        <v>1265</v>
      </c>
      <c r="U729" s="89" t="s">
        <v>34</v>
      </c>
      <c r="V729" s="89" t="s">
        <v>25</v>
      </c>
      <c r="W729" s="89" t="s">
        <v>21</v>
      </c>
      <c r="X729" s="89" t="s">
        <v>23</v>
      </c>
      <c r="Y729" s="89" t="s">
        <v>21</v>
      </c>
      <c r="Z729" s="89" t="s">
        <v>2080</v>
      </c>
      <c r="AA729" s="89" t="s">
        <v>3288</v>
      </c>
      <c r="AB729" s="89" t="s">
        <v>6240</v>
      </c>
      <c r="AC729" t="s">
        <v>39</v>
      </c>
      <c r="AD729" s="89">
        <v>0</v>
      </c>
      <c r="AE729" s="132">
        <f>Kalkulator!$F$3</f>
        <v>45383</v>
      </c>
      <c r="AF729" s="133">
        <f>Kalkulator!$H$3</f>
        <v>45412</v>
      </c>
    </row>
    <row r="730" spans="1:32" s="89" customFormat="1">
      <c r="A730" s="89" t="s">
        <v>364</v>
      </c>
      <c r="B730" s="89" t="s">
        <v>4</v>
      </c>
      <c r="C730" s="89" t="s">
        <v>2003</v>
      </c>
      <c r="D730" s="89" t="s">
        <v>117</v>
      </c>
      <c r="E730" s="89" t="s">
        <v>365</v>
      </c>
      <c r="F730" s="90" t="s">
        <v>366</v>
      </c>
      <c r="G730" s="91" t="s">
        <v>12</v>
      </c>
      <c r="H730" s="89" t="s">
        <v>23</v>
      </c>
      <c r="I730" s="89" t="s">
        <v>1463</v>
      </c>
      <c r="J730" s="89">
        <v>2666</v>
      </c>
      <c r="K730" s="89">
        <v>200</v>
      </c>
      <c r="L730" s="89" t="s">
        <v>33</v>
      </c>
      <c r="M730" s="89" t="s">
        <v>21</v>
      </c>
      <c r="N730" s="89" t="s">
        <v>1349</v>
      </c>
      <c r="O730" s="89" t="s">
        <v>22</v>
      </c>
      <c r="P730" s="89" t="s">
        <v>22</v>
      </c>
      <c r="Q730" s="89" t="s">
        <v>22</v>
      </c>
      <c r="R730" s="89" t="s">
        <v>21</v>
      </c>
      <c r="S730" s="89">
        <v>66234</v>
      </c>
      <c r="T730" s="89" t="s">
        <v>1265</v>
      </c>
      <c r="U730" s="89" t="s">
        <v>34</v>
      </c>
      <c r="V730" s="89" t="s">
        <v>25</v>
      </c>
      <c r="W730" s="89" t="s">
        <v>21</v>
      </c>
      <c r="X730" s="89" t="s">
        <v>23</v>
      </c>
      <c r="Y730" s="89" t="s">
        <v>21</v>
      </c>
      <c r="Z730" s="89" t="s">
        <v>2081</v>
      </c>
      <c r="AA730" s="89" t="s">
        <v>3290</v>
      </c>
      <c r="AB730" s="89" t="s">
        <v>6241</v>
      </c>
      <c r="AC730" t="s">
        <v>27</v>
      </c>
      <c r="AD730" s="89">
        <v>0</v>
      </c>
      <c r="AE730" s="132">
        <f>Kalkulator!$F$3</f>
        <v>45383</v>
      </c>
      <c r="AF730" s="133">
        <f>Kalkulator!$H$3</f>
        <v>45412</v>
      </c>
    </row>
    <row r="731" spans="1:32" s="89" customFormat="1">
      <c r="A731" s="89" t="s">
        <v>330</v>
      </c>
      <c r="B731" s="89" t="s">
        <v>4</v>
      </c>
      <c r="C731" s="89" t="s">
        <v>2003</v>
      </c>
      <c r="D731" s="89" t="s">
        <v>255</v>
      </c>
      <c r="E731" s="89" t="s">
        <v>331</v>
      </c>
      <c r="F731" s="90" t="s">
        <v>332</v>
      </c>
      <c r="G731" s="91" t="s">
        <v>12</v>
      </c>
      <c r="H731" s="89" t="s">
        <v>23</v>
      </c>
      <c r="I731" s="89" t="s">
        <v>302</v>
      </c>
      <c r="J731" s="89">
        <v>2666</v>
      </c>
      <c r="K731" s="89">
        <v>200</v>
      </c>
      <c r="L731" s="89" t="s">
        <v>33</v>
      </c>
      <c r="M731" s="89" t="s">
        <v>21</v>
      </c>
      <c r="N731" s="89" t="s">
        <v>1343</v>
      </c>
      <c r="O731" s="89" t="s">
        <v>22</v>
      </c>
      <c r="P731" s="89" t="s">
        <v>22</v>
      </c>
      <c r="Q731" s="89" t="s">
        <v>22</v>
      </c>
      <c r="R731" s="89" t="s">
        <v>21</v>
      </c>
      <c r="S731" s="89">
        <v>117699</v>
      </c>
      <c r="T731" s="89" t="s">
        <v>1265</v>
      </c>
      <c r="U731" s="89" t="s">
        <v>34</v>
      </c>
      <c r="V731" s="89" t="s">
        <v>25</v>
      </c>
      <c r="W731" s="89" t="s">
        <v>21</v>
      </c>
      <c r="X731" s="89" t="s">
        <v>23</v>
      </c>
      <c r="Y731" s="89" t="s">
        <v>21</v>
      </c>
      <c r="Z731" s="89" t="s">
        <v>2082</v>
      </c>
      <c r="AA731" s="89" t="s">
        <v>3292</v>
      </c>
      <c r="AB731" s="89" t="s">
        <v>6242</v>
      </c>
      <c r="AC731" t="s">
        <v>27</v>
      </c>
      <c r="AD731" s="89">
        <v>0</v>
      </c>
      <c r="AE731" s="132">
        <f>Kalkulator!$F$3</f>
        <v>45383</v>
      </c>
      <c r="AF731" s="133">
        <f>Kalkulator!$H$3</f>
        <v>45412</v>
      </c>
    </row>
    <row r="732" spans="1:32" s="89" customFormat="1">
      <c r="A732" s="89" t="s">
        <v>586</v>
      </c>
      <c r="B732" s="89" t="s">
        <v>4</v>
      </c>
      <c r="C732" s="89" t="s">
        <v>2003</v>
      </c>
      <c r="D732" s="89" t="s">
        <v>58</v>
      </c>
      <c r="E732" s="89" t="s">
        <v>587</v>
      </c>
      <c r="F732" s="90" t="s">
        <v>588</v>
      </c>
      <c r="G732" s="91" t="s">
        <v>12</v>
      </c>
      <c r="H732" s="89" t="s">
        <v>23</v>
      </c>
      <c r="I732" s="89" t="s">
        <v>22</v>
      </c>
      <c r="J732" s="89">
        <v>2666</v>
      </c>
      <c r="K732" s="89">
        <v>200</v>
      </c>
      <c r="L732" s="89" t="s">
        <v>33</v>
      </c>
      <c r="M732" s="89" t="s">
        <v>21</v>
      </c>
      <c r="N732" s="89" t="s">
        <v>1382</v>
      </c>
      <c r="O732" s="89" t="s">
        <v>23</v>
      </c>
      <c r="P732" s="89" t="s">
        <v>23</v>
      </c>
      <c r="Q732" s="89" t="s">
        <v>23</v>
      </c>
      <c r="R732" s="89" t="s">
        <v>62</v>
      </c>
      <c r="S732" s="89">
        <v>58915</v>
      </c>
      <c r="T732" s="89" t="s">
        <v>1272</v>
      </c>
      <c r="U732" s="89" t="s">
        <v>34</v>
      </c>
      <c r="V732" s="89" t="s">
        <v>25</v>
      </c>
      <c r="W732" s="89" t="s">
        <v>21</v>
      </c>
      <c r="X732" s="89" t="s">
        <v>23</v>
      </c>
      <c r="Y732" s="89" t="s">
        <v>21</v>
      </c>
      <c r="Z732" s="89" t="s">
        <v>2083</v>
      </c>
      <c r="AA732" s="89" t="s">
        <v>3294</v>
      </c>
      <c r="AB732" s="89" t="s">
        <v>6243</v>
      </c>
      <c r="AC732" t="s">
        <v>589</v>
      </c>
      <c r="AD732" s="89">
        <v>0</v>
      </c>
      <c r="AE732" s="132">
        <f>Kalkulator!$F$3</f>
        <v>45383</v>
      </c>
      <c r="AF732" s="133">
        <f>Kalkulator!$H$3</f>
        <v>45412</v>
      </c>
    </row>
    <row r="733" spans="1:32" s="89" customFormat="1">
      <c r="A733" s="89" t="s">
        <v>17</v>
      </c>
      <c r="B733" s="89" t="s">
        <v>4</v>
      </c>
      <c r="C733" s="89" t="s">
        <v>2084</v>
      </c>
      <c r="D733" s="89" t="s">
        <v>18</v>
      </c>
      <c r="E733" s="89" t="s">
        <v>19</v>
      </c>
      <c r="F733" s="90" t="s">
        <v>20</v>
      </c>
      <c r="G733" s="91" t="s">
        <v>12</v>
      </c>
      <c r="H733" s="89" t="s">
        <v>23</v>
      </c>
      <c r="I733" s="89" t="s">
        <v>797</v>
      </c>
      <c r="J733" s="89">
        <v>467</v>
      </c>
      <c r="K733" s="89">
        <v>1</v>
      </c>
      <c r="L733" s="89" t="s">
        <v>1651</v>
      </c>
      <c r="M733" s="89" t="s">
        <v>21</v>
      </c>
      <c r="N733" s="89" t="s">
        <v>1389</v>
      </c>
      <c r="O733" s="89" t="s">
        <v>22</v>
      </c>
      <c r="P733" s="89" t="s">
        <v>23</v>
      </c>
      <c r="Q733" s="89" t="s">
        <v>23</v>
      </c>
      <c r="R733" s="89" t="s">
        <v>21</v>
      </c>
      <c r="S733" s="89">
        <v>356177</v>
      </c>
      <c r="T733" s="89" t="s">
        <v>2211</v>
      </c>
      <c r="U733" s="89" t="s">
        <v>24</v>
      </c>
      <c r="V733" s="89" t="s">
        <v>25</v>
      </c>
      <c r="W733" s="89" t="s">
        <v>21</v>
      </c>
      <c r="X733" s="89" t="s">
        <v>23</v>
      </c>
      <c r="Y733" s="89" t="s">
        <v>2223</v>
      </c>
      <c r="Z733" s="89" t="s">
        <v>2085</v>
      </c>
      <c r="AA733" s="89" t="s">
        <v>3296</v>
      </c>
      <c r="AB733" s="89" t="s">
        <v>6244</v>
      </c>
      <c r="AC733" t="s">
        <v>27</v>
      </c>
      <c r="AD733" s="89">
        <v>0</v>
      </c>
      <c r="AE733" s="132">
        <f>Kalkulator!$F$3</f>
        <v>45383</v>
      </c>
      <c r="AF733" s="133">
        <f>Kalkulator!$H$3</f>
        <v>45412</v>
      </c>
    </row>
    <row r="734" spans="1:32" s="89" customFormat="1">
      <c r="A734" s="89" t="s">
        <v>166</v>
      </c>
      <c r="B734" s="89" t="s">
        <v>4</v>
      </c>
      <c r="C734" s="89" t="s">
        <v>2084</v>
      </c>
      <c r="D734" s="89" t="s">
        <v>18</v>
      </c>
      <c r="E734" s="89" t="s">
        <v>19</v>
      </c>
      <c r="F734" s="90" t="s">
        <v>167</v>
      </c>
      <c r="G734" s="91" t="s">
        <v>12</v>
      </c>
      <c r="H734" s="89" t="s">
        <v>23</v>
      </c>
      <c r="I734" s="89" t="s">
        <v>816</v>
      </c>
      <c r="J734" s="89">
        <v>467</v>
      </c>
      <c r="K734" s="89">
        <v>1</v>
      </c>
      <c r="L734" s="89" t="s">
        <v>1651</v>
      </c>
      <c r="M734" s="89" t="s">
        <v>21</v>
      </c>
      <c r="N734" s="89" t="s">
        <v>1304</v>
      </c>
      <c r="O734" s="89" t="s">
        <v>22</v>
      </c>
      <c r="P734" s="89" t="s">
        <v>23</v>
      </c>
      <c r="Q734" s="89" t="s">
        <v>23</v>
      </c>
      <c r="R734" s="89" t="s">
        <v>21</v>
      </c>
      <c r="S734" s="89">
        <v>356177</v>
      </c>
      <c r="T734" s="89" t="s">
        <v>2211</v>
      </c>
      <c r="U734" s="89" t="s">
        <v>94</v>
      </c>
      <c r="V734" s="89" t="s">
        <v>25</v>
      </c>
      <c r="W734" s="89" t="s">
        <v>21</v>
      </c>
      <c r="X734" s="89" t="s">
        <v>23</v>
      </c>
      <c r="Y734" s="89" t="s">
        <v>2225</v>
      </c>
      <c r="Z734" s="89" t="s">
        <v>2086</v>
      </c>
      <c r="AA734" s="89" t="s">
        <v>3298</v>
      </c>
      <c r="AB734" s="89" t="s">
        <v>6245</v>
      </c>
      <c r="AC734" t="s">
        <v>27</v>
      </c>
      <c r="AD734" s="89">
        <v>0</v>
      </c>
      <c r="AE734" s="132">
        <f>Kalkulator!$F$3</f>
        <v>45383</v>
      </c>
      <c r="AF734" s="133">
        <f>Kalkulator!$H$3</f>
        <v>45412</v>
      </c>
    </row>
    <row r="735" spans="1:32" s="89" customFormat="1">
      <c r="A735" s="89" t="s">
        <v>195</v>
      </c>
      <c r="B735" s="89" t="s">
        <v>4</v>
      </c>
      <c r="C735" s="89" t="s">
        <v>2084</v>
      </c>
      <c r="D735" s="89" t="s">
        <v>58</v>
      </c>
      <c r="E735" s="89" t="s">
        <v>196</v>
      </c>
      <c r="F735" s="90" t="s">
        <v>197</v>
      </c>
      <c r="G735" s="91" t="s">
        <v>12</v>
      </c>
      <c r="H735" s="89" t="s">
        <v>23</v>
      </c>
      <c r="I735" s="89" t="s">
        <v>198</v>
      </c>
      <c r="J735" s="89">
        <v>467</v>
      </c>
      <c r="K735" s="89">
        <v>1</v>
      </c>
      <c r="L735" s="89" t="s">
        <v>1651</v>
      </c>
      <c r="M735" s="89" t="s">
        <v>21</v>
      </c>
      <c r="N735" s="89" t="s">
        <v>1313</v>
      </c>
      <c r="O735" s="89" t="s">
        <v>23</v>
      </c>
      <c r="P735" s="89" t="s">
        <v>23</v>
      </c>
      <c r="Q735" s="89" t="s">
        <v>23</v>
      </c>
      <c r="R735" s="89" t="s">
        <v>62</v>
      </c>
      <c r="S735" s="89">
        <v>181617</v>
      </c>
      <c r="T735" s="89" t="s">
        <v>2211</v>
      </c>
      <c r="U735" s="89" t="s">
        <v>94</v>
      </c>
      <c r="V735" s="89" t="s">
        <v>25</v>
      </c>
      <c r="W735" s="89" t="s">
        <v>21</v>
      </c>
      <c r="X735" s="89" t="s">
        <v>23</v>
      </c>
      <c r="Y735" s="89" t="s">
        <v>5033</v>
      </c>
      <c r="Z735" s="89" t="s">
        <v>2087</v>
      </c>
      <c r="AA735" s="89" t="s">
        <v>3300</v>
      </c>
      <c r="AB735" s="89" t="s">
        <v>6246</v>
      </c>
      <c r="AC735" t="s">
        <v>27</v>
      </c>
      <c r="AD735" s="89">
        <v>0</v>
      </c>
      <c r="AE735" s="132">
        <f>Kalkulator!$F$3</f>
        <v>45383</v>
      </c>
      <c r="AF735" s="133">
        <f>Kalkulator!$H$3</f>
        <v>45412</v>
      </c>
    </row>
    <row r="736" spans="1:32" s="89" customFormat="1">
      <c r="A736" s="89" t="s">
        <v>213</v>
      </c>
      <c r="B736" s="89" t="s">
        <v>4</v>
      </c>
      <c r="C736" s="89" t="s">
        <v>2084</v>
      </c>
      <c r="D736" s="89" t="s">
        <v>49</v>
      </c>
      <c r="E736" s="89" t="s">
        <v>50</v>
      </c>
      <c r="F736" s="90" t="s">
        <v>214</v>
      </c>
      <c r="G736" s="91" t="s">
        <v>12</v>
      </c>
      <c r="H736" s="89" t="s">
        <v>23</v>
      </c>
      <c r="I736" s="89" t="s">
        <v>797</v>
      </c>
      <c r="J736" s="89">
        <v>467</v>
      </c>
      <c r="K736" s="89">
        <v>1</v>
      </c>
      <c r="L736" s="89" t="s">
        <v>1651</v>
      </c>
      <c r="M736" s="89" t="s">
        <v>21</v>
      </c>
      <c r="N736" s="89" t="s">
        <v>1319</v>
      </c>
      <c r="O736" s="89" t="s">
        <v>23</v>
      </c>
      <c r="P736" s="89" t="s">
        <v>23</v>
      </c>
      <c r="Q736" s="89" t="s">
        <v>23</v>
      </c>
      <c r="R736" s="89" t="s">
        <v>52</v>
      </c>
      <c r="S736" s="89">
        <v>456967</v>
      </c>
      <c r="T736" s="89" t="s">
        <v>2211</v>
      </c>
      <c r="U736" s="89" t="s">
        <v>94</v>
      </c>
      <c r="V736" s="89" t="s">
        <v>25</v>
      </c>
      <c r="W736" s="89" t="s">
        <v>21</v>
      </c>
      <c r="X736" s="89" t="s">
        <v>23</v>
      </c>
      <c r="Y736" s="89" t="s">
        <v>5034</v>
      </c>
      <c r="Z736" s="89" t="s">
        <v>2088</v>
      </c>
      <c r="AA736" s="89" t="s">
        <v>3302</v>
      </c>
      <c r="AB736" s="89" t="s">
        <v>6247</v>
      </c>
      <c r="AC736" t="s">
        <v>27</v>
      </c>
      <c r="AD736" s="89">
        <v>0</v>
      </c>
      <c r="AE736" s="132">
        <f>Kalkulator!$F$3</f>
        <v>45383</v>
      </c>
      <c r="AF736" s="133">
        <f>Kalkulator!$H$3</f>
        <v>45412</v>
      </c>
    </row>
    <row r="737" spans="1:32" s="89" customFormat="1">
      <c r="A737" s="89" t="s">
        <v>747</v>
      </c>
      <c r="B737" s="89" t="s">
        <v>4</v>
      </c>
      <c r="C737" s="89" t="s">
        <v>2084</v>
      </c>
      <c r="D737" s="89" t="s">
        <v>49</v>
      </c>
      <c r="E737" s="89" t="s">
        <v>50</v>
      </c>
      <c r="F737" s="90" t="s">
        <v>748</v>
      </c>
      <c r="G737" s="91" t="s">
        <v>12</v>
      </c>
      <c r="H737" s="89" t="s">
        <v>23</v>
      </c>
      <c r="I737" s="89" t="s">
        <v>749</v>
      </c>
      <c r="J737" s="89">
        <v>467</v>
      </c>
      <c r="K737" s="89">
        <v>1</v>
      </c>
      <c r="L737" s="89" t="s">
        <v>1651</v>
      </c>
      <c r="M737" s="89" t="s">
        <v>21</v>
      </c>
      <c r="N737" s="89" t="s">
        <v>1398</v>
      </c>
      <c r="O737" s="89" t="s">
        <v>23</v>
      </c>
      <c r="P737" s="89" t="s">
        <v>23</v>
      </c>
      <c r="Q737" s="89" t="s">
        <v>23</v>
      </c>
      <c r="R737" s="89" t="s">
        <v>52</v>
      </c>
      <c r="S737" s="89">
        <v>456967</v>
      </c>
      <c r="T737" s="89" t="s">
        <v>2211</v>
      </c>
      <c r="U737" s="89" t="s">
        <v>148</v>
      </c>
      <c r="V737" s="89" t="s">
        <v>25</v>
      </c>
      <c r="W737" s="89" t="s">
        <v>21</v>
      </c>
      <c r="X737" s="89" t="s">
        <v>23</v>
      </c>
      <c r="Y737" s="89" t="s">
        <v>5035</v>
      </c>
      <c r="Z737" s="89" t="s">
        <v>2089</v>
      </c>
      <c r="AA737" s="89" t="s">
        <v>3304</v>
      </c>
      <c r="AB737" s="89" t="s">
        <v>6248</v>
      </c>
      <c r="AC737" t="s">
        <v>27</v>
      </c>
      <c r="AD737" s="89">
        <v>0</v>
      </c>
      <c r="AE737" s="132">
        <f>Kalkulator!$F$3</f>
        <v>45383</v>
      </c>
      <c r="AF737" s="133">
        <f>Kalkulator!$H$3</f>
        <v>45412</v>
      </c>
    </row>
    <row r="738" spans="1:32" s="89" customFormat="1">
      <c r="A738" s="89" t="s">
        <v>475</v>
      </c>
      <c r="B738" s="89" t="s">
        <v>4</v>
      </c>
      <c r="C738" s="89" t="s">
        <v>2084</v>
      </c>
      <c r="D738" s="89" t="s">
        <v>49</v>
      </c>
      <c r="E738" s="89" t="s">
        <v>50</v>
      </c>
      <c r="F738" s="90" t="s">
        <v>476</v>
      </c>
      <c r="G738" s="91" t="s">
        <v>12</v>
      </c>
      <c r="H738" s="89" t="s">
        <v>23</v>
      </c>
      <c r="I738" s="89" t="s">
        <v>797</v>
      </c>
      <c r="J738" s="89">
        <v>467</v>
      </c>
      <c r="K738" s="89">
        <v>1</v>
      </c>
      <c r="L738" s="89" t="s">
        <v>1651</v>
      </c>
      <c r="M738" s="89" t="s">
        <v>21</v>
      </c>
      <c r="N738" s="89" t="s">
        <v>1366</v>
      </c>
      <c r="O738" s="89" t="s">
        <v>23</v>
      </c>
      <c r="P738" s="89" t="s">
        <v>23</v>
      </c>
      <c r="Q738" s="89" t="s">
        <v>23</v>
      </c>
      <c r="R738" s="89" t="s">
        <v>52</v>
      </c>
      <c r="S738" s="89">
        <v>456967</v>
      </c>
      <c r="T738" s="89" t="s">
        <v>2211</v>
      </c>
      <c r="U738" s="89" t="s">
        <v>148</v>
      </c>
      <c r="V738" s="89" t="s">
        <v>25</v>
      </c>
      <c r="W738" s="89" t="s">
        <v>21</v>
      </c>
      <c r="X738" s="89" t="s">
        <v>23</v>
      </c>
      <c r="Y738" s="89" t="s">
        <v>2257</v>
      </c>
      <c r="Z738" s="89" t="s">
        <v>2090</v>
      </c>
      <c r="AA738" s="89" t="s">
        <v>3306</v>
      </c>
      <c r="AB738" s="89" t="s">
        <v>6249</v>
      </c>
      <c r="AC738" t="s">
        <v>27</v>
      </c>
      <c r="AD738" s="89">
        <v>0</v>
      </c>
      <c r="AE738" s="132">
        <f>Kalkulator!$F$3</f>
        <v>45383</v>
      </c>
      <c r="AF738" s="133">
        <f>Kalkulator!$H$3</f>
        <v>45412</v>
      </c>
    </row>
    <row r="739" spans="1:32" s="89" customFormat="1">
      <c r="A739" s="89" t="s">
        <v>207</v>
      </c>
      <c r="B739" s="89" t="s">
        <v>4</v>
      </c>
      <c r="C739" s="89" t="s">
        <v>2084</v>
      </c>
      <c r="D739" s="89" t="s">
        <v>49</v>
      </c>
      <c r="E739" s="89" t="s">
        <v>110</v>
      </c>
      <c r="F739" s="90" t="s">
        <v>208</v>
      </c>
      <c r="G739" s="91" t="s">
        <v>12</v>
      </c>
      <c r="H739" s="89" t="s">
        <v>23</v>
      </c>
      <c r="I739" s="89" t="s">
        <v>209</v>
      </c>
      <c r="J739" s="89">
        <v>467</v>
      </c>
      <c r="K739" s="89">
        <v>1</v>
      </c>
      <c r="L739" s="89" t="s">
        <v>1651</v>
      </c>
      <c r="M739" s="89" t="s">
        <v>21</v>
      </c>
      <c r="N739" s="89" t="s">
        <v>1317</v>
      </c>
      <c r="O739" s="89" t="s">
        <v>23</v>
      </c>
      <c r="P739" s="89" t="s">
        <v>23</v>
      </c>
      <c r="Q739" s="89" t="s">
        <v>23</v>
      </c>
      <c r="R739" s="89" t="s">
        <v>52</v>
      </c>
      <c r="S739" s="89">
        <v>248574</v>
      </c>
      <c r="T739" s="89" t="s">
        <v>2211</v>
      </c>
      <c r="U739" s="89" t="s">
        <v>94</v>
      </c>
      <c r="V739" s="89" t="s">
        <v>25</v>
      </c>
      <c r="W739" s="89" t="s">
        <v>21</v>
      </c>
      <c r="X739" s="89" t="s">
        <v>23</v>
      </c>
      <c r="Y739" s="89" t="s">
        <v>2258</v>
      </c>
      <c r="Z739" s="89" t="s">
        <v>2091</v>
      </c>
      <c r="AA739" s="89" t="s">
        <v>3308</v>
      </c>
      <c r="AB739" s="89" t="s">
        <v>6250</v>
      </c>
      <c r="AC739" t="s">
        <v>27</v>
      </c>
      <c r="AD739" s="89">
        <v>0</v>
      </c>
      <c r="AE739" s="132">
        <f>Kalkulator!$F$3</f>
        <v>45383</v>
      </c>
      <c r="AF739" s="133">
        <f>Kalkulator!$H$3</f>
        <v>45412</v>
      </c>
    </row>
    <row r="740" spans="1:32" s="89" customFormat="1">
      <c r="A740" s="89" t="s">
        <v>414</v>
      </c>
      <c r="B740" s="89" t="s">
        <v>4</v>
      </c>
      <c r="C740" s="89" t="s">
        <v>2084</v>
      </c>
      <c r="D740" s="89" t="s">
        <v>49</v>
      </c>
      <c r="E740" s="89" t="s">
        <v>110</v>
      </c>
      <c r="F740" s="90" t="s">
        <v>403</v>
      </c>
      <c r="G740" s="91" t="s">
        <v>12</v>
      </c>
      <c r="H740" s="89" t="s">
        <v>23</v>
      </c>
      <c r="I740" s="89" t="s">
        <v>404</v>
      </c>
      <c r="J740" s="89">
        <v>467</v>
      </c>
      <c r="K740" s="89">
        <v>1</v>
      </c>
      <c r="L740" s="89" t="s">
        <v>1651</v>
      </c>
      <c r="M740" s="89" t="s">
        <v>21</v>
      </c>
      <c r="N740" s="89" t="s">
        <v>1354</v>
      </c>
      <c r="O740" s="89" t="s">
        <v>23</v>
      </c>
      <c r="P740" s="89" t="s">
        <v>23</v>
      </c>
      <c r="Q740" s="89" t="s">
        <v>23</v>
      </c>
      <c r="R740" s="89" t="s">
        <v>52</v>
      </c>
      <c r="S740" s="89">
        <v>248574</v>
      </c>
      <c r="T740" s="89" t="s">
        <v>2211</v>
      </c>
      <c r="U740" s="89" t="s">
        <v>94</v>
      </c>
      <c r="V740" s="89" t="s">
        <v>25</v>
      </c>
      <c r="W740" s="89" t="s">
        <v>21</v>
      </c>
      <c r="X740" s="89" t="s">
        <v>23</v>
      </c>
      <c r="Y740" s="89" t="s">
        <v>5036</v>
      </c>
      <c r="Z740" s="89" t="s">
        <v>2092</v>
      </c>
      <c r="AA740" s="89" t="s">
        <v>3310</v>
      </c>
      <c r="AB740" s="89" t="s">
        <v>6251</v>
      </c>
      <c r="AC740" t="s">
        <v>27</v>
      </c>
      <c r="AD740" s="89">
        <v>0</v>
      </c>
      <c r="AE740" s="132">
        <f>Kalkulator!$F$3</f>
        <v>45383</v>
      </c>
      <c r="AF740" s="133">
        <f>Kalkulator!$H$3</f>
        <v>45412</v>
      </c>
    </row>
    <row r="741" spans="1:32" s="89" customFormat="1">
      <c r="A741" s="89" t="s">
        <v>189</v>
      </c>
      <c r="B741" s="89" t="s">
        <v>4</v>
      </c>
      <c r="C741" s="89" t="s">
        <v>2084</v>
      </c>
      <c r="D741" s="89" t="s">
        <v>58</v>
      </c>
      <c r="E741" s="89" t="s">
        <v>190</v>
      </c>
      <c r="F741" s="90" t="s">
        <v>191</v>
      </c>
      <c r="G741" s="91" t="s">
        <v>12</v>
      </c>
      <c r="H741" s="89" t="s">
        <v>23</v>
      </c>
      <c r="I741" s="89" t="s">
        <v>22</v>
      </c>
      <c r="J741" s="89">
        <v>467</v>
      </c>
      <c r="K741" s="89">
        <v>1</v>
      </c>
      <c r="L741" s="89" t="s">
        <v>1651</v>
      </c>
      <c r="M741" s="89" t="s">
        <v>21</v>
      </c>
      <c r="N741" s="89" t="s">
        <v>1311</v>
      </c>
      <c r="O741" s="89" t="s">
        <v>23</v>
      </c>
      <c r="P741" s="89" t="s">
        <v>23</v>
      </c>
      <c r="Q741" s="89" t="s">
        <v>23</v>
      </c>
      <c r="R741" s="89" t="s">
        <v>62</v>
      </c>
      <c r="S741" s="89">
        <v>186347</v>
      </c>
      <c r="T741" s="89" t="s">
        <v>2209</v>
      </c>
      <c r="U741" s="89" t="s">
        <v>94</v>
      </c>
      <c r="V741" s="89" t="s">
        <v>25</v>
      </c>
      <c r="W741" s="89" t="s">
        <v>21</v>
      </c>
      <c r="X741" s="89" t="s">
        <v>23</v>
      </c>
      <c r="Y741" s="89" t="s">
        <v>2265</v>
      </c>
      <c r="Z741" s="89" t="s">
        <v>2093</v>
      </c>
      <c r="AA741" s="89" t="s">
        <v>3312</v>
      </c>
      <c r="AB741" s="89" t="s">
        <v>6252</v>
      </c>
      <c r="AC741" t="s">
        <v>27</v>
      </c>
      <c r="AD741" s="89">
        <v>0</v>
      </c>
      <c r="AE741" s="132">
        <f>Kalkulator!$F$3</f>
        <v>45383</v>
      </c>
      <c r="AF741" s="133">
        <f>Kalkulator!$H$3</f>
        <v>45412</v>
      </c>
    </row>
    <row r="742" spans="1:32" s="89" customFormat="1">
      <c r="A742" s="89" t="s">
        <v>472</v>
      </c>
      <c r="B742" s="89" t="s">
        <v>4</v>
      </c>
      <c r="C742" s="89" t="s">
        <v>2084</v>
      </c>
      <c r="D742" s="89" t="s">
        <v>58</v>
      </c>
      <c r="E742" s="89" t="s">
        <v>190</v>
      </c>
      <c r="F742" s="90" t="s">
        <v>473</v>
      </c>
      <c r="G742" s="91" t="s">
        <v>12</v>
      </c>
      <c r="H742" s="89" t="s">
        <v>23</v>
      </c>
      <c r="I742" s="89" t="s">
        <v>797</v>
      </c>
      <c r="J742" s="89">
        <v>467</v>
      </c>
      <c r="K742" s="89">
        <v>1</v>
      </c>
      <c r="L742" s="89" t="s">
        <v>1651</v>
      </c>
      <c r="M742" s="89" t="s">
        <v>21</v>
      </c>
      <c r="N742" s="89" t="s">
        <v>1365</v>
      </c>
      <c r="O742" s="89" t="s">
        <v>23</v>
      </c>
      <c r="P742" s="89" t="s">
        <v>23</v>
      </c>
      <c r="Q742" s="89" t="s">
        <v>23</v>
      </c>
      <c r="R742" s="89" t="s">
        <v>62</v>
      </c>
      <c r="S742" s="89">
        <v>186347</v>
      </c>
      <c r="T742" s="89" t="s">
        <v>2211</v>
      </c>
      <c r="U742" s="89" t="s">
        <v>148</v>
      </c>
      <c r="V742" s="89" t="s">
        <v>25</v>
      </c>
      <c r="W742" s="89" t="s">
        <v>21</v>
      </c>
      <c r="X742" s="89" t="s">
        <v>23</v>
      </c>
      <c r="Y742" s="89" t="s">
        <v>2266</v>
      </c>
      <c r="Z742" s="89" t="s">
        <v>2094</v>
      </c>
      <c r="AA742" s="89" t="s">
        <v>3314</v>
      </c>
      <c r="AB742" s="89" t="s">
        <v>6253</v>
      </c>
      <c r="AC742" t="s">
        <v>27</v>
      </c>
      <c r="AD742" s="89">
        <v>0</v>
      </c>
      <c r="AE742" s="132">
        <f>Kalkulator!$F$3</f>
        <v>45383</v>
      </c>
      <c r="AF742" s="133">
        <f>Kalkulator!$H$3</f>
        <v>45412</v>
      </c>
    </row>
    <row r="743" spans="1:32" s="89" customFormat="1">
      <c r="A743" s="89" t="s">
        <v>204</v>
      </c>
      <c r="B743" s="89" t="s">
        <v>4</v>
      </c>
      <c r="C743" s="89" t="s">
        <v>2084</v>
      </c>
      <c r="D743" s="89" t="s">
        <v>58</v>
      </c>
      <c r="E743" s="89" t="s">
        <v>59</v>
      </c>
      <c r="F743" s="90" t="s">
        <v>205</v>
      </c>
      <c r="G743" s="91" t="s">
        <v>12</v>
      </c>
      <c r="H743" s="89" t="s">
        <v>23</v>
      </c>
      <c r="I743" s="89" t="s">
        <v>206</v>
      </c>
      <c r="J743" s="89">
        <v>467</v>
      </c>
      <c r="K743" s="89">
        <v>1</v>
      </c>
      <c r="L743" s="89" t="s">
        <v>1651</v>
      </c>
      <c r="M743" s="89" t="s">
        <v>21</v>
      </c>
      <c r="N743" s="89" t="s">
        <v>1316</v>
      </c>
      <c r="O743" s="89" t="s">
        <v>23</v>
      </c>
      <c r="P743" s="89" t="s">
        <v>23</v>
      </c>
      <c r="Q743" s="89" t="s">
        <v>23</v>
      </c>
      <c r="R743" s="89" t="s">
        <v>62</v>
      </c>
      <c r="S743" s="89">
        <v>296262</v>
      </c>
      <c r="T743" s="89" t="s">
        <v>2211</v>
      </c>
      <c r="U743" s="89" t="s">
        <v>94</v>
      </c>
      <c r="V743" s="89" t="s">
        <v>25</v>
      </c>
      <c r="W743" s="89" t="s">
        <v>21</v>
      </c>
      <c r="X743" s="89" t="s">
        <v>23</v>
      </c>
      <c r="Y743" s="89" t="s">
        <v>5037</v>
      </c>
      <c r="Z743" s="89" t="s">
        <v>2095</v>
      </c>
      <c r="AA743" s="89" t="s">
        <v>3316</v>
      </c>
      <c r="AB743" s="89" t="s">
        <v>6254</v>
      </c>
      <c r="AC743" t="s">
        <v>27</v>
      </c>
      <c r="AD743" s="89">
        <v>0</v>
      </c>
      <c r="AE743" s="132">
        <f>Kalkulator!$F$3</f>
        <v>45383</v>
      </c>
      <c r="AF743" s="133">
        <f>Kalkulator!$H$3</f>
        <v>45412</v>
      </c>
    </row>
    <row r="744" spans="1:32" s="89" customFormat="1">
      <c r="A744" s="89" t="s">
        <v>388</v>
      </c>
      <c r="B744" s="89" t="s">
        <v>4</v>
      </c>
      <c r="C744" s="89" t="s">
        <v>2084</v>
      </c>
      <c r="D744" s="89" t="s">
        <v>58</v>
      </c>
      <c r="E744" s="89" t="s">
        <v>59</v>
      </c>
      <c r="F744" s="90" t="s">
        <v>1218</v>
      </c>
      <c r="G744" s="91" t="s">
        <v>12</v>
      </c>
      <c r="H744" s="89" t="s">
        <v>23</v>
      </c>
      <c r="I744" s="89" t="s">
        <v>1452</v>
      </c>
      <c r="J744" s="89">
        <v>467</v>
      </c>
      <c r="K744" s="89">
        <v>3</v>
      </c>
      <c r="L744" s="89" t="s">
        <v>1651</v>
      </c>
      <c r="M744" s="89" t="s">
        <v>21</v>
      </c>
      <c r="N744" s="89" t="s">
        <v>1281</v>
      </c>
      <c r="O744" s="89" t="s">
        <v>23</v>
      </c>
      <c r="P744" s="89" t="s">
        <v>23</v>
      </c>
      <c r="Q744" s="89" t="s">
        <v>23</v>
      </c>
      <c r="R744" s="89" t="s">
        <v>62</v>
      </c>
      <c r="S744" s="89">
        <v>296262</v>
      </c>
      <c r="T744" s="89" t="s">
        <v>2471</v>
      </c>
      <c r="U744" s="89" t="s">
        <v>361</v>
      </c>
      <c r="V744" s="89" t="s">
        <v>25</v>
      </c>
      <c r="W744" s="89" t="s">
        <v>21</v>
      </c>
      <c r="X744" s="89" t="s">
        <v>23</v>
      </c>
      <c r="Y744" s="89" t="s">
        <v>2280</v>
      </c>
      <c r="Z744" s="89" t="s">
        <v>2096</v>
      </c>
      <c r="AA744" s="89" t="s">
        <v>3318</v>
      </c>
      <c r="AB744" s="89" t="s">
        <v>6255</v>
      </c>
      <c r="AC744" t="s">
        <v>27</v>
      </c>
      <c r="AD744" s="89">
        <v>0</v>
      </c>
      <c r="AE744" s="132">
        <f>Kalkulator!$F$3</f>
        <v>45383</v>
      </c>
      <c r="AF744" s="133">
        <f>Kalkulator!$H$3</f>
        <v>45412</v>
      </c>
    </row>
    <row r="745" spans="1:32" s="89" customFormat="1">
      <c r="A745" s="89" t="s">
        <v>469</v>
      </c>
      <c r="B745" s="89" t="s">
        <v>4</v>
      </c>
      <c r="C745" s="89" t="s">
        <v>2084</v>
      </c>
      <c r="D745" s="89" t="s">
        <v>58</v>
      </c>
      <c r="E745" s="89" t="s">
        <v>59</v>
      </c>
      <c r="F745" s="90" t="s">
        <v>1218</v>
      </c>
      <c r="G745" s="91" t="s">
        <v>12</v>
      </c>
      <c r="H745" s="89" t="s">
        <v>23</v>
      </c>
      <c r="I745" s="89" t="s">
        <v>1452</v>
      </c>
      <c r="J745" s="89">
        <v>467</v>
      </c>
      <c r="K745" s="89">
        <v>1</v>
      </c>
      <c r="L745" s="89" t="s">
        <v>1651</v>
      </c>
      <c r="M745" s="89" t="s">
        <v>21</v>
      </c>
      <c r="N745" s="89" t="s">
        <v>1281</v>
      </c>
      <c r="O745" s="89" t="s">
        <v>23</v>
      </c>
      <c r="P745" s="89" t="s">
        <v>23</v>
      </c>
      <c r="Q745" s="89" t="s">
        <v>23</v>
      </c>
      <c r="R745" s="89" t="s">
        <v>62</v>
      </c>
      <c r="S745" s="89">
        <v>296262</v>
      </c>
      <c r="T745" s="89" t="s">
        <v>2297</v>
      </c>
      <c r="U745" s="89" t="s">
        <v>148</v>
      </c>
      <c r="V745" s="89" t="s">
        <v>25</v>
      </c>
      <c r="W745" s="89" t="s">
        <v>21</v>
      </c>
      <c r="X745" s="89" t="s">
        <v>23</v>
      </c>
      <c r="Y745" s="89" t="s">
        <v>2281</v>
      </c>
      <c r="Z745" s="89" t="s">
        <v>2097</v>
      </c>
      <c r="AA745" s="89" t="s">
        <v>3320</v>
      </c>
      <c r="AB745" s="89" t="s">
        <v>6256</v>
      </c>
      <c r="AC745" t="s">
        <v>27</v>
      </c>
      <c r="AD745" s="89">
        <v>0</v>
      </c>
      <c r="AE745" s="132">
        <f>Kalkulator!$F$3</f>
        <v>45383</v>
      </c>
      <c r="AF745" s="133">
        <f>Kalkulator!$H$3</f>
        <v>45412</v>
      </c>
    </row>
    <row r="746" spans="1:32" s="89" customFormat="1">
      <c r="A746" s="89" t="s">
        <v>470</v>
      </c>
      <c r="B746" s="89" t="s">
        <v>4</v>
      </c>
      <c r="C746" s="89" t="s">
        <v>2084</v>
      </c>
      <c r="D746" s="89" t="s">
        <v>58</v>
      </c>
      <c r="E746" s="89" t="s">
        <v>59</v>
      </c>
      <c r="F746" s="90" t="s">
        <v>471</v>
      </c>
      <c r="G746" s="91" t="s">
        <v>12</v>
      </c>
      <c r="H746" s="89" t="s">
        <v>23</v>
      </c>
      <c r="I746" s="89" t="s">
        <v>22</v>
      </c>
      <c r="J746" s="89">
        <v>467</v>
      </c>
      <c r="K746" s="89">
        <v>1</v>
      </c>
      <c r="L746" s="89" t="s">
        <v>1651</v>
      </c>
      <c r="M746" s="89" t="s">
        <v>21</v>
      </c>
      <c r="N746" s="89" t="s">
        <v>1281</v>
      </c>
      <c r="O746" s="89" t="s">
        <v>23</v>
      </c>
      <c r="P746" s="89" t="s">
        <v>23</v>
      </c>
      <c r="Q746" s="89" t="s">
        <v>23</v>
      </c>
      <c r="R746" s="89" t="s">
        <v>62</v>
      </c>
      <c r="S746" s="89">
        <v>296262</v>
      </c>
      <c r="T746" s="89" t="s">
        <v>2284</v>
      </c>
      <c r="U746" s="89" t="s">
        <v>148</v>
      </c>
      <c r="V746" s="89" t="s">
        <v>25</v>
      </c>
      <c r="W746" s="89" t="s">
        <v>21</v>
      </c>
      <c r="X746" s="89" t="s">
        <v>23</v>
      </c>
      <c r="Y746" s="89" t="s">
        <v>5038</v>
      </c>
      <c r="Z746" s="89" t="s">
        <v>2098</v>
      </c>
      <c r="AA746" s="89" t="s">
        <v>3322</v>
      </c>
      <c r="AB746" s="89" t="s">
        <v>6257</v>
      </c>
      <c r="AC746" t="s">
        <v>27</v>
      </c>
      <c r="AD746" s="89">
        <v>0</v>
      </c>
      <c r="AE746" s="132">
        <f>Kalkulator!$F$3</f>
        <v>45383</v>
      </c>
      <c r="AF746" s="133">
        <f>Kalkulator!$H$3</f>
        <v>45412</v>
      </c>
    </row>
    <row r="747" spans="1:32" s="89" customFormat="1">
      <c r="A747" s="89" t="s">
        <v>211</v>
      </c>
      <c r="B747" s="89" t="s">
        <v>4</v>
      </c>
      <c r="C747" s="89" t="s">
        <v>2084</v>
      </c>
      <c r="D747" s="89" t="s">
        <v>77</v>
      </c>
      <c r="E747" s="89" t="s">
        <v>114</v>
      </c>
      <c r="F747" s="90" t="s">
        <v>212</v>
      </c>
      <c r="G747" s="91" t="s">
        <v>12</v>
      </c>
      <c r="H747" s="89" t="s">
        <v>23</v>
      </c>
      <c r="I747" s="89" t="s">
        <v>1502</v>
      </c>
      <c r="J747" s="89">
        <v>467</v>
      </c>
      <c r="K747" s="89">
        <v>1</v>
      </c>
      <c r="L747" s="89" t="s">
        <v>1651</v>
      </c>
      <c r="M747" s="89" t="s">
        <v>21</v>
      </c>
      <c r="N747" s="89" t="s">
        <v>1318</v>
      </c>
      <c r="O747" s="89" t="s">
        <v>22</v>
      </c>
      <c r="P747" s="89" t="s">
        <v>22</v>
      </c>
      <c r="Q747" s="89" t="s">
        <v>22</v>
      </c>
      <c r="R747" s="89" t="s">
        <v>21</v>
      </c>
      <c r="S747" s="89">
        <v>107948</v>
      </c>
      <c r="T747" s="89" t="s">
        <v>2211</v>
      </c>
      <c r="U747" s="89" t="s">
        <v>94</v>
      </c>
      <c r="V747" s="89" t="s">
        <v>25</v>
      </c>
      <c r="W747" s="89" t="s">
        <v>21</v>
      </c>
      <c r="X747" s="89" t="s">
        <v>23</v>
      </c>
      <c r="Y747" s="89" t="s">
        <v>5039</v>
      </c>
      <c r="Z747" s="89" t="s">
        <v>2099</v>
      </c>
      <c r="AA747" s="89" t="s">
        <v>3324</v>
      </c>
      <c r="AB747" s="89" t="s">
        <v>6258</v>
      </c>
      <c r="AC747" t="s">
        <v>27</v>
      </c>
      <c r="AD747" s="89">
        <v>0</v>
      </c>
      <c r="AE747" s="132">
        <f>Kalkulator!$F$3</f>
        <v>45383</v>
      </c>
      <c r="AF747" s="133">
        <f>Kalkulator!$H$3</f>
        <v>45412</v>
      </c>
    </row>
    <row r="748" spans="1:32" s="89" customFormat="1">
      <c r="A748" s="89" t="s">
        <v>192</v>
      </c>
      <c r="B748" s="89" t="s">
        <v>4</v>
      </c>
      <c r="C748" s="89" t="s">
        <v>2084</v>
      </c>
      <c r="D748" s="89" t="s">
        <v>54</v>
      </c>
      <c r="E748" s="89" t="s">
        <v>55</v>
      </c>
      <c r="F748" s="90" t="s">
        <v>193</v>
      </c>
      <c r="G748" s="91" t="s">
        <v>12</v>
      </c>
      <c r="H748" s="89" t="s">
        <v>23</v>
      </c>
      <c r="I748" s="89" t="s">
        <v>194</v>
      </c>
      <c r="J748" s="89">
        <v>467</v>
      </c>
      <c r="K748" s="89">
        <v>1</v>
      </c>
      <c r="L748" s="89" t="s">
        <v>1651</v>
      </c>
      <c r="M748" s="89" t="s">
        <v>21</v>
      </c>
      <c r="N748" s="89" t="s">
        <v>1312</v>
      </c>
      <c r="O748" s="89" t="s">
        <v>23</v>
      </c>
      <c r="P748" s="89" t="s">
        <v>23</v>
      </c>
      <c r="Q748" s="89" t="s">
        <v>23</v>
      </c>
      <c r="R748" s="89" t="s">
        <v>21</v>
      </c>
      <c r="S748" s="89">
        <v>756183</v>
      </c>
      <c r="T748" s="89" t="s">
        <v>2211</v>
      </c>
      <c r="U748" s="89" t="s">
        <v>94</v>
      </c>
      <c r="V748" s="89" t="s">
        <v>25</v>
      </c>
      <c r="W748" s="89" t="s">
        <v>21</v>
      </c>
      <c r="X748" s="89" t="s">
        <v>23</v>
      </c>
      <c r="Y748" s="89" t="s">
        <v>5040</v>
      </c>
      <c r="Z748" s="89" t="s">
        <v>2100</v>
      </c>
      <c r="AA748" s="89" t="s">
        <v>3326</v>
      </c>
      <c r="AB748" s="89" t="s">
        <v>6259</v>
      </c>
      <c r="AC748" t="s">
        <v>27</v>
      </c>
      <c r="AD748" s="89">
        <v>0</v>
      </c>
      <c r="AE748" s="132">
        <f>Kalkulator!$F$3</f>
        <v>45383</v>
      </c>
      <c r="AF748" s="133">
        <f>Kalkulator!$H$3</f>
        <v>45412</v>
      </c>
    </row>
    <row r="749" spans="1:32" s="89" customFormat="1">
      <c r="A749" s="89" t="s">
        <v>426</v>
      </c>
      <c r="B749" s="89" t="s">
        <v>4</v>
      </c>
      <c r="C749" s="89" t="s">
        <v>2084</v>
      </c>
      <c r="D749" s="89" t="s">
        <v>54</v>
      </c>
      <c r="E749" s="89" t="s">
        <v>55</v>
      </c>
      <c r="F749" s="90" t="s">
        <v>427</v>
      </c>
      <c r="G749" s="91" t="s">
        <v>12</v>
      </c>
      <c r="H749" s="89" t="s">
        <v>23</v>
      </c>
      <c r="I749" s="89" t="s">
        <v>174</v>
      </c>
      <c r="J749" s="89">
        <v>467</v>
      </c>
      <c r="K749" s="89">
        <v>1</v>
      </c>
      <c r="L749" s="89" t="s">
        <v>1651</v>
      </c>
      <c r="M749" s="89" t="s">
        <v>21</v>
      </c>
      <c r="N749" s="89" t="s">
        <v>1312</v>
      </c>
      <c r="O749" s="89" t="s">
        <v>23</v>
      </c>
      <c r="P749" s="89" t="s">
        <v>23</v>
      </c>
      <c r="Q749" s="89" t="s">
        <v>23</v>
      </c>
      <c r="R749" s="89" t="s">
        <v>21</v>
      </c>
      <c r="S749" s="89">
        <v>756183</v>
      </c>
      <c r="T749" s="89" t="s">
        <v>2211</v>
      </c>
      <c r="U749" s="89" t="s">
        <v>148</v>
      </c>
      <c r="V749" s="89" t="s">
        <v>25</v>
      </c>
      <c r="W749" s="89" t="s">
        <v>21</v>
      </c>
      <c r="X749" s="89" t="s">
        <v>23</v>
      </c>
      <c r="Y749" s="89" t="s">
        <v>5041</v>
      </c>
      <c r="Z749" s="89" t="s">
        <v>2101</v>
      </c>
      <c r="AA749" s="89" t="s">
        <v>3328</v>
      </c>
      <c r="AB749" s="89" t="s">
        <v>6260</v>
      </c>
      <c r="AC749" t="s">
        <v>27</v>
      </c>
      <c r="AD749" s="89">
        <v>0</v>
      </c>
      <c r="AE749" s="132">
        <f>Kalkulator!$F$3</f>
        <v>45383</v>
      </c>
      <c r="AF749" s="133">
        <f>Kalkulator!$H$3</f>
        <v>45412</v>
      </c>
    </row>
    <row r="750" spans="1:32" s="89" customFormat="1">
      <c r="A750" s="89" t="s">
        <v>202</v>
      </c>
      <c r="B750" s="89" t="s">
        <v>4</v>
      </c>
      <c r="C750" s="89" t="s">
        <v>2084</v>
      </c>
      <c r="D750" s="89" t="s">
        <v>54</v>
      </c>
      <c r="E750" s="89" t="s">
        <v>55</v>
      </c>
      <c r="F750" s="90" t="s">
        <v>203</v>
      </c>
      <c r="G750" s="91" t="s">
        <v>12</v>
      </c>
      <c r="H750" s="89" t="s">
        <v>23</v>
      </c>
      <c r="I750" s="89" t="s">
        <v>22</v>
      </c>
      <c r="J750" s="89">
        <v>467</v>
      </c>
      <c r="K750" s="89">
        <v>1</v>
      </c>
      <c r="L750" s="89" t="s">
        <v>1651</v>
      </c>
      <c r="M750" s="89" t="s">
        <v>21</v>
      </c>
      <c r="N750" s="89" t="s">
        <v>1281</v>
      </c>
      <c r="O750" s="89" t="s">
        <v>23</v>
      </c>
      <c r="P750" s="89" t="s">
        <v>23</v>
      </c>
      <c r="Q750" s="89" t="s">
        <v>23</v>
      </c>
      <c r="R750" s="89" t="s">
        <v>21</v>
      </c>
      <c r="S750" s="89">
        <v>756183</v>
      </c>
      <c r="T750" s="89" t="s">
        <v>2209</v>
      </c>
      <c r="U750" s="89" t="s">
        <v>94</v>
      </c>
      <c r="V750" s="89" t="s">
        <v>25</v>
      </c>
      <c r="W750" s="89" t="s">
        <v>21</v>
      </c>
      <c r="X750" s="89" t="s">
        <v>23</v>
      </c>
      <c r="Y750" s="89" t="s">
        <v>2305</v>
      </c>
      <c r="Z750" s="89" t="s">
        <v>2102</v>
      </c>
      <c r="AA750" s="89" t="s">
        <v>3330</v>
      </c>
      <c r="AB750" s="89" t="s">
        <v>6261</v>
      </c>
      <c r="AC750" t="s">
        <v>27</v>
      </c>
      <c r="AD750" s="89">
        <v>0</v>
      </c>
      <c r="AE750" s="132">
        <f>Kalkulator!$F$3</f>
        <v>45383</v>
      </c>
      <c r="AF750" s="133">
        <f>Kalkulator!$H$3</f>
        <v>45412</v>
      </c>
    </row>
    <row r="751" spans="1:32" s="89" customFormat="1">
      <c r="A751" s="89" t="s">
        <v>71</v>
      </c>
      <c r="B751" s="89" t="s">
        <v>4</v>
      </c>
      <c r="C751" s="89" t="s">
        <v>2084</v>
      </c>
      <c r="D751" s="89" t="s">
        <v>54</v>
      </c>
      <c r="E751" s="89" t="s">
        <v>55</v>
      </c>
      <c r="F751" s="90" t="s">
        <v>72</v>
      </c>
      <c r="G751" s="91" t="s">
        <v>12</v>
      </c>
      <c r="H751" s="89" t="s">
        <v>23</v>
      </c>
      <c r="I751" s="89" t="s">
        <v>1503</v>
      </c>
      <c r="J751" s="89">
        <v>467</v>
      </c>
      <c r="K751" s="89">
        <v>1</v>
      </c>
      <c r="L751" s="89" t="s">
        <v>1651</v>
      </c>
      <c r="M751" s="89" t="s">
        <v>21</v>
      </c>
      <c r="N751" s="89" t="s">
        <v>1281</v>
      </c>
      <c r="O751" s="89" t="s">
        <v>23</v>
      </c>
      <c r="P751" s="89" t="s">
        <v>23</v>
      </c>
      <c r="Q751" s="89" t="s">
        <v>23</v>
      </c>
      <c r="R751" s="89" t="s">
        <v>21</v>
      </c>
      <c r="S751" s="89">
        <v>756183</v>
      </c>
      <c r="T751" s="89" t="s">
        <v>2211</v>
      </c>
      <c r="U751" s="89" t="s">
        <v>24</v>
      </c>
      <c r="V751" s="89" t="s">
        <v>25</v>
      </c>
      <c r="W751" s="89" t="s">
        <v>21</v>
      </c>
      <c r="X751" s="89" t="s">
        <v>23</v>
      </c>
      <c r="Y751" s="89" t="s">
        <v>2306</v>
      </c>
      <c r="Z751" s="89" t="s">
        <v>2103</v>
      </c>
      <c r="AA751" s="89" t="s">
        <v>3332</v>
      </c>
      <c r="AB751" s="89" t="s">
        <v>6262</v>
      </c>
      <c r="AC751" t="s">
        <v>27</v>
      </c>
      <c r="AD751" s="89">
        <v>0</v>
      </c>
      <c r="AE751" s="132">
        <f>Kalkulator!$F$3</f>
        <v>45383</v>
      </c>
      <c r="AF751" s="133">
        <f>Kalkulator!$H$3</f>
        <v>45412</v>
      </c>
    </row>
    <row r="752" spans="1:32" s="89" customFormat="1">
      <c r="A752" s="89" t="s">
        <v>435</v>
      </c>
      <c r="B752" s="89" t="s">
        <v>4</v>
      </c>
      <c r="C752" s="89" t="s">
        <v>2084</v>
      </c>
      <c r="D752" s="89" t="s">
        <v>101</v>
      </c>
      <c r="E752" s="89" t="s">
        <v>102</v>
      </c>
      <c r="F752" s="90" t="s">
        <v>436</v>
      </c>
      <c r="G752" s="91" t="s">
        <v>12</v>
      </c>
      <c r="H752" s="89" t="s">
        <v>23</v>
      </c>
      <c r="I752" s="89" t="s">
        <v>437</v>
      </c>
      <c r="J752" s="89">
        <v>467</v>
      </c>
      <c r="K752" s="89">
        <v>1</v>
      </c>
      <c r="L752" s="89" t="s">
        <v>1651</v>
      </c>
      <c r="M752" s="89" t="s">
        <v>21</v>
      </c>
      <c r="N752" s="89" t="s">
        <v>1358</v>
      </c>
      <c r="O752" s="89" t="s">
        <v>23</v>
      </c>
      <c r="P752" s="89" t="s">
        <v>23</v>
      </c>
      <c r="Q752" s="89" t="s">
        <v>23</v>
      </c>
      <c r="R752" s="89" t="s">
        <v>21</v>
      </c>
      <c r="S752" s="89">
        <v>690422</v>
      </c>
      <c r="T752" s="89" t="s">
        <v>2211</v>
      </c>
      <c r="U752" s="89" t="s">
        <v>148</v>
      </c>
      <c r="V752" s="89" t="s">
        <v>25</v>
      </c>
      <c r="W752" s="89" t="s">
        <v>21</v>
      </c>
      <c r="X752" s="89" t="s">
        <v>23</v>
      </c>
      <c r="Y752" s="89" t="s">
        <v>2320</v>
      </c>
      <c r="Z752" s="89" t="s">
        <v>2104</v>
      </c>
      <c r="AA752" s="89" t="s">
        <v>3334</v>
      </c>
      <c r="AB752" s="89" t="s">
        <v>6263</v>
      </c>
      <c r="AC752" t="s">
        <v>27</v>
      </c>
      <c r="AD752" s="89">
        <v>0</v>
      </c>
      <c r="AE752" s="132">
        <f>Kalkulator!$F$3</f>
        <v>45383</v>
      </c>
      <c r="AF752" s="133">
        <f>Kalkulator!$H$3</f>
        <v>45412</v>
      </c>
    </row>
    <row r="753" spans="1:32" s="89" customFormat="1">
      <c r="A753" s="89" t="s">
        <v>170</v>
      </c>
      <c r="B753" s="89" t="s">
        <v>4</v>
      </c>
      <c r="C753" s="89" t="s">
        <v>2084</v>
      </c>
      <c r="D753" s="89" t="s">
        <v>101</v>
      </c>
      <c r="E753" s="89" t="s">
        <v>102</v>
      </c>
      <c r="F753" s="90" t="s">
        <v>171</v>
      </c>
      <c r="G753" s="91" t="s">
        <v>12</v>
      </c>
      <c r="H753" s="89" t="s">
        <v>23</v>
      </c>
      <c r="I753" s="89" t="s">
        <v>1467</v>
      </c>
      <c r="J753" s="89">
        <v>467</v>
      </c>
      <c r="K753" s="89">
        <v>1</v>
      </c>
      <c r="L753" s="89" t="s">
        <v>1651</v>
      </c>
      <c r="M753" s="89" t="s">
        <v>21</v>
      </c>
      <c r="N753" s="89" t="s">
        <v>1281</v>
      </c>
      <c r="O753" s="89" t="s">
        <v>23</v>
      </c>
      <c r="P753" s="89" t="s">
        <v>23</v>
      </c>
      <c r="Q753" s="89" t="s">
        <v>23</v>
      </c>
      <c r="R753" s="89" t="s">
        <v>21</v>
      </c>
      <c r="S753" s="89">
        <v>690422</v>
      </c>
      <c r="T753" s="89" t="s">
        <v>2211</v>
      </c>
      <c r="U753" s="89" t="s">
        <v>94</v>
      </c>
      <c r="V753" s="89" t="s">
        <v>25</v>
      </c>
      <c r="W753" s="89" t="s">
        <v>21</v>
      </c>
      <c r="X753" s="89" t="s">
        <v>23</v>
      </c>
      <c r="Y753" s="89" t="s">
        <v>2321</v>
      </c>
      <c r="Z753" s="89" t="s">
        <v>2105</v>
      </c>
      <c r="AA753" s="89" t="s">
        <v>3336</v>
      </c>
      <c r="AB753" s="89" t="s">
        <v>6264</v>
      </c>
      <c r="AC753" t="s">
        <v>27</v>
      </c>
      <c r="AD753" s="89">
        <v>0</v>
      </c>
      <c r="AE753" s="132">
        <f>Kalkulator!$F$3</f>
        <v>45383</v>
      </c>
      <c r="AF753" s="133">
        <f>Kalkulator!$H$3</f>
        <v>45412</v>
      </c>
    </row>
    <row r="754" spans="1:32" s="89" customFormat="1">
      <c r="A754" s="89" t="s">
        <v>428</v>
      </c>
      <c r="B754" s="89" t="s">
        <v>4</v>
      </c>
      <c r="C754" s="89" t="s">
        <v>2084</v>
      </c>
      <c r="D754" s="89" t="s">
        <v>101</v>
      </c>
      <c r="E754" s="89" t="s">
        <v>102</v>
      </c>
      <c r="F754" s="90" t="s">
        <v>288</v>
      </c>
      <c r="G754" s="91" t="s">
        <v>12</v>
      </c>
      <c r="H754" s="89" t="s">
        <v>23</v>
      </c>
      <c r="I754" s="89" t="s">
        <v>174</v>
      </c>
      <c r="J754" s="89">
        <v>467</v>
      </c>
      <c r="K754" s="89">
        <v>1</v>
      </c>
      <c r="L754" s="89" t="s">
        <v>1651</v>
      </c>
      <c r="M754" s="89" t="s">
        <v>21</v>
      </c>
      <c r="N754" s="89" t="s">
        <v>1336</v>
      </c>
      <c r="O754" s="89" t="s">
        <v>23</v>
      </c>
      <c r="P754" s="89" t="s">
        <v>23</v>
      </c>
      <c r="Q754" s="89" t="s">
        <v>23</v>
      </c>
      <c r="R754" s="89" t="s">
        <v>21</v>
      </c>
      <c r="S754" s="89">
        <v>690422</v>
      </c>
      <c r="T754" s="89" t="s">
        <v>2211</v>
      </c>
      <c r="U754" s="89" t="s">
        <v>148</v>
      </c>
      <c r="V754" s="89" t="s">
        <v>25</v>
      </c>
      <c r="W754" s="89" t="s">
        <v>21</v>
      </c>
      <c r="X754" s="89" t="s">
        <v>23</v>
      </c>
      <c r="Y754" s="89" t="s">
        <v>5042</v>
      </c>
      <c r="Z754" s="89" t="s">
        <v>2106</v>
      </c>
      <c r="AA754" s="89" t="s">
        <v>3338</v>
      </c>
      <c r="AB754" s="89" t="s">
        <v>6265</v>
      </c>
      <c r="AC754" t="s">
        <v>27</v>
      </c>
      <c r="AD754" s="89">
        <v>0</v>
      </c>
      <c r="AE754" s="132">
        <f>Kalkulator!$F$3</f>
        <v>45383</v>
      </c>
      <c r="AF754" s="133">
        <f>Kalkulator!$H$3</f>
        <v>45412</v>
      </c>
    </row>
    <row r="755" spans="1:32" s="89" customFormat="1">
      <c r="A755" s="89" t="s">
        <v>430</v>
      </c>
      <c r="B755" s="89" t="s">
        <v>4</v>
      </c>
      <c r="C755" s="89" t="s">
        <v>2084</v>
      </c>
      <c r="D755" s="89" t="s">
        <v>101</v>
      </c>
      <c r="E755" s="89" t="s">
        <v>102</v>
      </c>
      <c r="F755" s="90" t="s">
        <v>431</v>
      </c>
      <c r="G755" s="91" t="s">
        <v>12</v>
      </c>
      <c r="H755" s="89" t="s">
        <v>23</v>
      </c>
      <c r="I755" s="89" t="s">
        <v>104</v>
      </c>
      <c r="J755" s="89">
        <v>467</v>
      </c>
      <c r="K755" s="89">
        <v>1</v>
      </c>
      <c r="L755" s="89" t="s">
        <v>1651</v>
      </c>
      <c r="M755" s="89" t="s">
        <v>21</v>
      </c>
      <c r="N755" s="89" t="s">
        <v>1305</v>
      </c>
      <c r="O755" s="89" t="s">
        <v>23</v>
      </c>
      <c r="P755" s="89" t="s">
        <v>23</v>
      </c>
      <c r="Q755" s="89" t="s">
        <v>23</v>
      </c>
      <c r="R755" s="89" t="s">
        <v>21</v>
      </c>
      <c r="S755" s="89">
        <v>690422</v>
      </c>
      <c r="T755" s="89" t="s">
        <v>2211</v>
      </c>
      <c r="U755" s="89" t="s">
        <v>148</v>
      </c>
      <c r="V755" s="89" t="s">
        <v>25</v>
      </c>
      <c r="W755" s="89" t="s">
        <v>21</v>
      </c>
      <c r="X755" s="89" t="s">
        <v>23</v>
      </c>
      <c r="Y755" s="89" t="s">
        <v>5043</v>
      </c>
      <c r="Z755" s="89" t="s">
        <v>2107</v>
      </c>
      <c r="AA755" s="89" t="s">
        <v>3340</v>
      </c>
      <c r="AB755" s="89" t="s">
        <v>6266</v>
      </c>
      <c r="AC755" t="s">
        <v>27</v>
      </c>
      <c r="AD755" s="89">
        <v>0</v>
      </c>
      <c r="AE755" s="132">
        <f>Kalkulator!$F$3</f>
        <v>45383</v>
      </c>
      <c r="AF755" s="133">
        <f>Kalkulator!$H$3</f>
        <v>45412</v>
      </c>
    </row>
    <row r="756" spans="1:32" s="89" customFormat="1">
      <c r="A756" s="89" t="s">
        <v>432</v>
      </c>
      <c r="B756" s="89" t="s">
        <v>4</v>
      </c>
      <c r="C756" s="89" t="s">
        <v>2084</v>
      </c>
      <c r="D756" s="89" t="s">
        <v>101</v>
      </c>
      <c r="E756" s="89" t="s">
        <v>102</v>
      </c>
      <c r="F756" s="90" t="s">
        <v>431</v>
      </c>
      <c r="G756" s="91" t="s">
        <v>12</v>
      </c>
      <c r="H756" s="89" t="s">
        <v>23</v>
      </c>
      <c r="I756" s="89" t="s">
        <v>104</v>
      </c>
      <c r="J756" s="89">
        <v>467</v>
      </c>
      <c r="K756" s="89">
        <v>1</v>
      </c>
      <c r="L756" s="89" t="s">
        <v>1651</v>
      </c>
      <c r="M756" s="89" t="s">
        <v>21</v>
      </c>
      <c r="N756" s="89" t="s">
        <v>1305</v>
      </c>
      <c r="O756" s="89" t="s">
        <v>23</v>
      </c>
      <c r="P756" s="89" t="s">
        <v>23</v>
      </c>
      <c r="Q756" s="89" t="s">
        <v>23</v>
      </c>
      <c r="R756" s="89" t="s">
        <v>21</v>
      </c>
      <c r="S756" s="89">
        <v>690422</v>
      </c>
      <c r="T756" s="89" t="s">
        <v>2211</v>
      </c>
      <c r="U756" s="89" t="s">
        <v>148</v>
      </c>
      <c r="V756" s="89" t="s">
        <v>25</v>
      </c>
      <c r="W756" s="89" t="s">
        <v>21</v>
      </c>
      <c r="X756" s="89" t="s">
        <v>23</v>
      </c>
      <c r="Y756" s="89" t="s">
        <v>5044</v>
      </c>
      <c r="Z756" s="89" t="s">
        <v>2107</v>
      </c>
      <c r="AA756" s="89" t="s">
        <v>3340</v>
      </c>
      <c r="AB756" s="89" t="s">
        <v>6266</v>
      </c>
      <c r="AC756" t="s">
        <v>27</v>
      </c>
      <c r="AD756" s="89">
        <v>0</v>
      </c>
      <c r="AE756" s="132">
        <f>Kalkulator!$F$3</f>
        <v>45383</v>
      </c>
      <c r="AF756" s="133">
        <f>Kalkulator!$H$3</f>
        <v>45412</v>
      </c>
    </row>
    <row r="757" spans="1:32" s="89" customFormat="1">
      <c r="A757" s="89" t="s">
        <v>168</v>
      </c>
      <c r="B757" s="89" t="s">
        <v>4</v>
      </c>
      <c r="C757" s="89" t="s">
        <v>2084</v>
      </c>
      <c r="D757" s="89" t="s">
        <v>101</v>
      </c>
      <c r="E757" s="89" t="s">
        <v>102</v>
      </c>
      <c r="F757" s="90" t="s">
        <v>169</v>
      </c>
      <c r="G757" s="91" t="s">
        <v>12</v>
      </c>
      <c r="H757" s="89" t="s">
        <v>23</v>
      </c>
      <c r="I757" s="89" t="s">
        <v>803</v>
      </c>
      <c r="J757" s="89">
        <v>467</v>
      </c>
      <c r="K757" s="89">
        <v>1</v>
      </c>
      <c r="L757" s="89" t="s">
        <v>1651</v>
      </c>
      <c r="M757" s="89" t="s">
        <v>21</v>
      </c>
      <c r="N757" s="89" t="s">
        <v>1305</v>
      </c>
      <c r="O757" s="89" t="s">
        <v>23</v>
      </c>
      <c r="P757" s="89" t="s">
        <v>23</v>
      </c>
      <c r="Q757" s="89" t="s">
        <v>23</v>
      </c>
      <c r="R757" s="89" t="s">
        <v>21</v>
      </c>
      <c r="S757" s="89">
        <v>690422</v>
      </c>
      <c r="T757" s="89" t="s">
        <v>2211</v>
      </c>
      <c r="U757" s="89" t="s">
        <v>94</v>
      </c>
      <c r="V757" s="89" t="s">
        <v>25</v>
      </c>
      <c r="W757" s="89" t="s">
        <v>21</v>
      </c>
      <c r="X757" s="89" t="s">
        <v>23</v>
      </c>
      <c r="Y757" s="89" t="s">
        <v>5045</v>
      </c>
      <c r="Z757" s="89" t="s">
        <v>2108</v>
      </c>
      <c r="AA757" s="89" t="s">
        <v>3342</v>
      </c>
      <c r="AB757" s="89" t="s">
        <v>6267</v>
      </c>
      <c r="AC757" t="s">
        <v>27</v>
      </c>
      <c r="AD757" s="89">
        <v>0</v>
      </c>
      <c r="AE757" s="132">
        <f>Kalkulator!$F$3</f>
        <v>45383</v>
      </c>
      <c r="AF757" s="133">
        <f>Kalkulator!$H$3</f>
        <v>45412</v>
      </c>
    </row>
    <row r="758" spans="1:32" s="89" customFormat="1">
      <c r="A758" s="89" t="s">
        <v>474</v>
      </c>
      <c r="B758" s="89" t="s">
        <v>4</v>
      </c>
      <c r="C758" s="89" t="s">
        <v>2084</v>
      </c>
      <c r="D758" s="89" t="s">
        <v>44</v>
      </c>
      <c r="E758" s="89" t="s">
        <v>45</v>
      </c>
      <c r="F758" s="90" t="s">
        <v>155</v>
      </c>
      <c r="G758" s="91" t="s">
        <v>12</v>
      </c>
      <c r="H758" s="89" t="s">
        <v>23</v>
      </c>
      <c r="I758" s="89" t="s">
        <v>22</v>
      </c>
      <c r="J758" s="89">
        <v>467</v>
      </c>
      <c r="K758" s="89">
        <v>1</v>
      </c>
      <c r="L758" s="89" t="s">
        <v>1651</v>
      </c>
      <c r="M758" s="89" t="s">
        <v>21</v>
      </c>
      <c r="N758" s="89" t="s">
        <v>1297</v>
      </c>
      <c r="O758" s="89" t="s">
        <v>23</v>
      </c>
      <c r="P758" s="89" t="s">
        <v>23</v>
      </c>
      <c r="Q758" s="89" t="s">
        <v>23</v>
      </c>
      <c r="R758" s="89" t="s">
        <v>21</v>
      </c>
      <c r="S758" s="89">
        <v>551627</v>
      </c>
      <c r="T758" s="89" t="s">
        <v>2226</v>
      </c>
      <c r="U758" s="89" t="s">
        <v>148</v>
      </c>
      <c r="V758" s="89" t="s">
        <v>25</v>
      </c>
      <c r="W758" s="89" t="s">
        <v>21</v>
      </c>
      <c r="X758" s="89" t="s">
        <v>23</v>
      </c>
      <c r="Y758" s="89" t="s">
        <v>5046</v>
      </c>
      <c r="Z758" s="89" t="s">
        <v>2109</v>
      </c>
      <c r="AA758" s="89" t="s">
        <v>3344</v>
      </c>
      <c r="AB758" s="89" t="s">
        <v>6268</v>
      </c>
      <c r="AC758" t="s">
        <v>27</v>
      </c>
      <c r="AD758" s="89">
        <v>0</v>
      </c>
      <c r="AE758" s="132">
        <f>Kalkulator!$F$3</f>
        <v>45383</v>
      </c>
      <c r="AF758" s="133">
        <f>Kalkulator!$H$3</f>
        <v>45412</v>
      </c>
    </row>
    <row r="759" spans="1:32" s="89" customFormat="1">
      <c r="A759" s="89" t="s">
        <v>315</v>
      </c>
      <c r="B759" s="89" t="s">
        <v>4</v>
      </c>
      <c r="C759" s="89" t="s">
        <v>2084</v>
      </c>
      <c r="D759" s="89" t="s">
        <v>44</v>
      </c>
      <c r="E759" s="89" t="s">
        <v>45</v>
      </c>
      <c r="F759" s="90" t="s">
        <v>316</v>
      </c>
      <c r="G759" s="91" t="s">
        <v>12</v>
      </c>
      <c r="H759" s="89" t="s">
        <v>23</v>
      </c>
      <c r="I759" s="89" t="s">
        <v>317</v>
      </c>
      <c r="J759" s="89">
        <v>467</v>
      </c>
      <c r="K759" s="89">
        <v>1</v>
      </c>
      <c r="L759" s="89" t="s">
        <v>1651</v>
      </c>
      <c r="M759" s="89" t="s">
        <v>21</v>
      </c>
      <c r="N759" s="89" t="s">
        <v>1297</v>
      </c>
      <c r="O759" s="89" t="s">
        <v>23</v>
      </c>
      <c r="P759" s="89" t="s">
        <v>23</v>
      </c>
      <c r="Q759" s="89" t="s">
        <v>23</v>
      </c>
      <c r="R759" s="89" t="s">
        <v>21</v>
      </c>
      <c r="S759" s="89">
        <v>551627</v>
      </c>
      <c r="T759" s="89" t="s">
        <v>2211</v>
      </c>
      <c r="U759" s="89" t="s">
        <v>24</v>
      </c>
      <c r="V759" s="89" t="s">
        <v>25</v>
      </c>
      <c r="W759" s="89" t="s">
        <v>21</v>
      </c>
      <c r="X759" s="89" t="s">
        <v>23</v>
      </c>
      <c r="Y759" s="89" t="s">
        <v>5047</v>
      </c>
      <c r="Z759" s="89" t="s">
        <v>2110</v>
      </c>
      <c r="AA759" s="89" t="s">
        <v>3346</v>
      </c>
      <c r="AB759" s="89" t="s">
        <v>6269</v>
      </c>
      <c r="AC759" t="s">
        <v>27</v>
      </c>
      <c r="AD759" s="89">
        <v>0</v>
      </c>
      <c r="AE759" s="132">
        <f>Kalkulator!$F$3</f>
        <v>45383</v>
      </c>
      <c r="AF759" s="133">
        <f>Kalkulator!$H$3</f>
        <v>45412</v>
      </c>
    </row>
    <row r="760" spans="1:32" s="89" customFormat="1">
      <c r="A760" s="89" t="s">
        <v>599</v>
      </c>
      <c r="B760" s="89" t="s">
        <v>4</v>
      </c>
      <c r="C760" s="89" t="s">
        <v>2084</v>
      </c>
      <c r="D760" s="89" t="s">
        <v>44</v>
      </c>
      <c r="E760" s="89" t="s">
        <v>45</v>
      </c>
      <c r="F760" s="90" t="s">
        <v>600</v>
      </c>
      <c r="G760" s="91" t="s">
        <v>12</v>
      </c>
      <c r="H760" s="89" t="s">
        <v>23</v>
      </c>
      <c r="I760" s="89" t="s">
        <v>1504</v>
      </c>
      <c r="J760" s="89">
        <v>467</v>
      </c>
      <c r="K760" s="89">
        <v>1</v>
      </c>
      <c r="L760" s="89" t="s">
        <v>1651</v>
      </c>
      <c r="M760" s="89" t="s">
        <v>21</v>
      </c>
      <c r="N760" s="89" t="s">
        <v>1298</v>
      </c>
      <c r="O760" s="89" t="s">
        <v>23</v>
      </c>
      <c r="P760" s="89" t="s">
        <v>23</v>
      </c>
      <c r="Q760" s="89" t="s">
        <v>23</v>
      </c>
      <c r="R760" s="89" t="s">
        <v>21</v>
      </c>
      <c r="S760" s="89">
        <v>551627</v>
      </c>
      <c r="T760" s="89" t="s">
        <v>2211</v>
      </c>
      <c r="U760" s="89" t="s">
        <v>24</v>
      </c>
      <c r="V760" s="89" t="s">
        <v>25</v>
      </c>
      <c r="W760" s="89" t="s">
        <v>21</v>
      </c>
      <c r="X760" s="89" t="s">
        <v>23</v>
      </c>
      <c r="Y760" s="89" t="s">
        <v>5048</v>
      </c>
      <c r="Z760" s="89" t="s">
        <v>2111</v>
      </c>
      <c r="AA760" s="89" t="s">
        <v>3348</v>
      </c>
      <c r="AB760" s="89" t="s">
        <v>6270</v>
      </c>
      <c r="AC760" t="s">
        <v>27</v>
      </c>
      <c r="AD760" s="89">
        <v>0</v>
      </c>
      <c r="AE760" s="132">
        <f>Kalkulator!$F$3</f>
        <v>45383</v>
      </c>
      <c r="AF760" s="133">
        <f>Kalkulator!$H$3</f>
        <v>45412</v>
      </c>
    </row>
    <row r="761" spans="1:32" s="89" customFormat="1">
      <c r="A761" s="89" t="s">
        <v>175</v>
      </c>
      <c r="B761" s="89" t="s">
        <v>4</v>
      </c>
      <c r="C761" s="89" t="s">
        <v>2084</v>
      </c>
      <c r="D761" s="89" t="s">
        <v>29</v>
      </c>
      <c r="E761" s="89" t="s">
        <v>176</v>
      </c>
      <c r="F761" s="90" t="s">
        <v>177</v>
      </c>
      <c r="G761" s="91" t="s">
        <v>12</v>
      </c>
      <c r="H761" s="89" t="s">
        <v>23</v>
      </c>
      <c r="I761" s="89" t="s">
        <v>174</v>
      </c>
      <c r="J761" s="89">
        <v>467</v>
      </c>
      <c r="K761" s="89">
        <v>1</v>
      </c>
      <c r="L761" s="89" t="s">
        <v>1651</v>
      </c>
      <c r="M761" s="89" t="s">
        <v>21</v>
      </c>
      <c r="N761" s="89" t="s">
        <v>1307</v>
      </c>
      <c r="O761" s="89" t="s">
        <v>22</v>
      </c>
      <c r="P761" s="89" t="s">
        <v>22</v>
      </c>
      <c r="Q761" s="89" t="s">
        <v>22</v>
      </c>
      <c r="R761" s="89" t="s">
        <v>21</v>
      </c>
      <c r="S761" s="89">
        <v>220062</v>
      </c>
      <c r="T761" s="89" t="s">
        <v>2211</v>
      </c>
      <c r="U761" s="89" t="s">
        <v>94</v>
      </c>
      <c r="V761" s="89" t="s">
        <v>25</v>
      </c>
      <c r="W761" s="89" t="s">
        <v>21</v>
      </c>
      <c r="X761" s="89" t="s">
        <v>23</v>
      </c>
      <c r="Y761" s="89" t="s">
        <v>5049</v>
      </c>
      <c r="Z761" s="89" t="s">
        <v>2112</v>
      </c>
      <c r="AA761" s="89" t="s">
        <v>3350</v>
      </c>
      <c r="AB761" s="89" t="s">
        <v>6271</v>
      </c>
      <c r="AC761" t="s">
        <v>27</v>
      </c>
      <c r="AD761" s="89">
        <v>0</v>
      </c>
      <c r="AE761" s="132">
        <f>Kalkulator!$F$3</f>
        <v>45383</v>
      </c>
      <c r="AF761" s="133">
        <f>Kalkulator!$H$3</f>
        <v>45412</v>
      </c>
    </row>
    <row r="762" spans="1:32" s="89" customFormat="1">
      <c r="A762" s="89" t="s">
        <v>199</v>
      </c>
      <c r="B762" s="89" t="s">
        <v>4</v>
      </c>
      <c r="C762" s="89" t="s">
        <v>2084</v>
      </c>
      <c r="D762" s="89" t="s">
        <v>58</v>
      </c>
      <c r="E762" s="89" t="s">
        <v>200</v>
      </c>
      <c r="F762" s="90" t="s">
        <v>201</v>
      </c>
      <c r="G762" s="91" t="s">
        <v>12</v>
      </c>
      <c r="H762" s="89" t="s">
        <v>23</v>
      </c>
      <c r="I762" s="89" t="s">
        <v>797</v>
      </c>
      <c r="J762" s="89">
        <v>467</v>
      </c>
      <c r="K762" s="89">
        <v>1</v>
      </c>
      <c r="L762" s="89" t="s">
        <v>1651</v>
      </c>
      <c r="M762" s="89" t="s">
        <v>21</v>
      </c>
      <c r="N762" s="89" t="s">
        <v>1314</v>
      </c>
      <c r="O762" s="89" t="s">
        <v>23</v>
      </c>
      <c r="P762" s="89" t="s">
        <v>23</v>
      </c>
      <c r="Q762" s="89" t="s">
        <v>23</v>
      </c>
      <c r="R762" s="89" t="s">
        <v>62</v>
      </c>
      <c r="S762" s="89">
        <v>140863</v>
      </c>
      <c r="T762" s="89" t="s">
        <v>2211</v>
      </c>
      <c r="U762" s="89" t="s">
        <v>94</v>
      </c>
      <c r="V762" s="89" t="s">
        <v>25</v>
      </c>
      <c r="W762" s="89" t="s">
        <v>21</v>
      </c>
      <c r="X762" s="89" t="s">
        <v>23</v>
      </c>
      <c r="Y762" s="89" t="s">
        <v>2370</v>
      </c>
      <c r="Z762" s="89" t="s">
        <v>2113</v>
      </c>
      <c r="AA762" s="89" t="s">
        <v>3352</v>
      </c>
      <c r="AB762" s="89" t="s">
        <v>6272</v>
      </c>
      <c r="AC762" t="s">
        <v>27</v>
      </c>
      <c r="AD762" s="89">
        <v>0</v>
      </c>
      <c r="AE762" s="132">
        <f>Kalkulator!$F$3</f>
        <v>45383</v>
      </c>
      <c r="AF762" s="133">
        <f>Kalkulator!$H$3</f>
        <v>45412</v>
      </c>
    </row>
    <row r="763" spans="1:32" s="89" customFormat="1">
      <c r="A763" s="89" t="s">
        <v>224</v>
      </c>
      <c r="B763" s="89" t="s">
        <v>4</v>
      </c>
      <c r="C763" s="89" t="s">
        <v>2084</v>
      </c>
      <c r="D763" s="89" t="s">
        <v>77</v>
      </c>
      <c r="E763" s="89" t="s">
        <v>78</v>
      </c>
      <c r="F763" s="90" t="s">
        <v>225</v>
      </c>
      <c r="G763" s="91" t="s">
        <v>12</v>
      </c>
      <c r="H763" s="89" t="s">
        <v>23</v>
      </c>
      <c r="I763" s="89" t="s">
        <v>226</v>
      </c>
      <c r="J763" s="89">
        <v>467</v>
      </c>
      <c r="K763" s="89">
        <v>1</v>
      </c>
      <c r="L763" s="89" t="s">
        <v>1651</v>
      </c>
      <c r="M763" s="89" t="s">
        <v>21</v>
      </c>
      <c r="N763" s="89" t="s">
        <v>1322</v>
      </c>
      <c r="O763" s="89" t="s">
        <v>23</v>
      </c>
      <c r="P763" s="89" t="s">
        <v>23</v>
      </c>
      <c r="Q763" s="89" t="s">
        <v>23</v>
      </c>
      <c r="R763" s="89" t="s">
        <v>21</v>
      </c>
      <c r="S763" s="89">
        <v>405606</v>
      </c>
      <c r="T763" s="89" t="s">
        <v>2211</v>
      </c>
      <c r="U763" s="89" t="s">
        <v>94</v>
      </c>
      <c r="V763" s="89" t="s">
        <v>25</v>
      </c>
      <c r="W763" s="89" t="s">
        <v>21</v>
      </c>
      <c r="X763" s="89" t="s">
        <v>23</v>
      </c>
      <c r="Y763" s="89" t="s">
        <v>2383</v>
      </c>
      <c r="Z763" s="89" t="s">
        <v>2114</v>
      </c>
      <c r="AA763" s="89" t="s">
        <v>3354</v>
      </c>
      <c r="AB763" s="89" t="s">
        <v>6273</v>
      </c>
      <c r="AC763" t="s">
        <v>27</v>
      </c>
      <c r="AD763" s="89">
        <v>0</v>
      </c>
      <c r="AE763" s="132">
        <f>Kalkulator!$F$3</f>
        <v>45383</v>
      </c>
      <c r="AF763" s="133">
        <f>Kalkulator!$H$3</f>
        <v>45412</v>
      </c>
    </row>
    <row r="764" spans="1:32" s="89" customFormat="1">
      <c r="A764" s="89" t="s">
        <v>218</v>
      </c>
      <c r="B764" s="89" t="s">
        <v>4</v>
      </c>
      <c r="C764" s="89" t="s">
        <v>2084</v>
      </c>
      <c r="D764" s="89" t="s">
        <v>77</v>
      </c>
      <c r="E764" s="89" t="s">
        <v>78</v>
      </c>
      <c r="F764" s="90" t="s">
        <v>219</v>
      </c>
      <c r="G764" s="91" t="s">
        <v>12</v>
      </c>
      <c r="H764" s="89" t="s">
        <v>23</v>
      </c>
      <c r="I764" s="89" t="s">
        <v>220</v>
      </c>
      <c r="J764" s="89">
        <v>467</v>
      </c>
      <c r="K764" s="89">
        <v>1</v>
      </c>
      <c r="L764" s="89" t="s">
        <v>1651</v>
      </c>
      <c r="M764" s="89" t="s">
        <v>21</v>
      </c>
      <c r="N764" s="89" t="s">
        <v>1321</v>
      </c>
      <c r="O764" s="89" t="s">
        <v>23</v>
      </c>
      <c r="P764" s="89" t="s">
        <v>23</v>
      </c>
      <c r="Q764" s="89" t="s">
        <v>23</v>
      </c>
      <c r="R764" s="89" t="s">
        <v>21</v>
      </c>
      <c r="S764" s="89">
        <v>405606</v>
      </c>
      <c r="T764" s="89" t="s">
        <v>2211</v>
      </c>
      <c r="U764" s="89" t="s">
        <v>94</v>
      </c>
      <c r="V764" s="89" t="s">
        <v>25</v>
      </c>
      <c r="W764" s="89" t="s">
        <v>21</v>
      </c>
      <c r="X764" s="89" t="s">
        <v>23</v>
      </c>
      <c r="Y764" s="89" t="s">
        <v>2384</v>
      </c>
      <c r="Z764" s="89" t="s">
        <v>2115</v>
      </c>
      <c r="AA764" s="89" t="s">
        <v>3356</v>
      </c>
      <c r="AB764" s="89" t="s">
        <v>6274</v>
      </c>
      <c r="AC764" t="s">
        <v>27</v>
      </c>
      <c r="AD764" s="89">
        <v>0</v>
      </c>
      <c r="AE764" s="132">
        <f>Kalkulator!$F$3</f>
        <v>45383</v>
      </c>
      <c r="AF764" s="133">
        <f>Kalkulator!$H$3</f>
        <v>45412</v>
      </c>
    </row>
    <row r="765" spans="1:32" s="89" customFormat="1">
      <c r="A765" s="89" t="s">
        <v>221</v>
      </c>
      <c r="B765" s="89" t="s">
        <v>4</v>
      </c>
      <c r="C765" s="89" t="s">
        <v>2084</v>
      </c>
      <c r="D765" s="89" t="s">
        <v>77</v>
      </c>
      <c r="E765" s="89" t="s">
        <v>222</v>
      </c>
      <c r="F765" s="90" t="s">
        <v>223</v>
      </c>
      <c r="G765" s="91" t="s">
        <v>12</v>
      </c>
      <c r="H765" s="89" t="s">
        <v>23</v>
      </c>
      <c r="I765" s="89" t="s">
        <v>1481</v>
      </c>
      <c r="J765" s="89">
        <v>467</v>
      </c>
      <c r="K765" s="89">
        <v>1</v>
      </c>
      <c r="L765" s="89" t="s">
        <v>1651</v>
      </c>
      <c r="M765" s="89" t="s">
        <v>21</v>
      </c>
      <c r="N765" s="89" t="s">
        <v>222</v>
      </c>
      <c r="O765" s="89" t="s">
        <v>22</v>
      </c>
      <c r="P765" s="89" t="s">
        <v>22</v>
      </c>
      <c r="Q765" s="89" t="s">
        <v>22</v>
      </c>
      <c r="R765" s="89" t="s">
        <v>21</v>
      </c>
      <c r="S765" s="89">
        <v>15503</v>
      </c>
      <c r="T765" s="89" t="s">
        <v>2211</v>
      </c>
      <c r="U765" s="89" t="s">
        <v>94</v>
      </c>
      <c r="V765" s="89" t="s">
        <v>25</v>
      </c>
      <c r="W765" s="89" t="s">
        <v>21</v>
      </c>
      <c r="X765" s="89" t="s">
        <v>23</v>
      </c>
      <c r="Y765" s="89" t="s">
        <v>5050</v>
      </c>
      <c r="Z765" s="89" t="s">
        <v>2116</v>
      </c>
      <c r="AA765" s="89" t="s">
        <v>3358</v>
      </c>
      <c r="AB765" s="89" t="s">
        <v>6275</v>
      </c>
      <c r="AC765" t="s">
        <v>27</v>
      </c>
      <c r="AD765" s="89">
        <v>0</v>
      </c>
      <c r="AE765" s="132">
        <f>Kalkulator!$F$3</f>
        <v>45383</v>
      </c>
      <c r="AF765" s="133">
        <f>Kalkulator!$H$3</f>
        <v>45412</v>
      </c>
    </row>
    <row r="766" spans="1:32" s="89" customFormat="1">
      <c r="A766" s="89" t="s">
        <v>415</v>
      </c>
      <c r="B766" s="89" t="s">
        <v>4</v>
      </c>
      <c r="C766" s="89" t="s">
        <v>2084</v>
      </c>
      <c r="D766" s="89" t="s">
        <v>29</v>
      </c>
      <c r="E766" s="89" t="s">
        <v>30</v>
      </c>
      <c r="F766" s="90" t="s">
        <v>416</v>
      </c>
      <c r="G766" s="91" t="s">
        <v>12</v>
      </c>
      <c r="H766" s="89" t="s">
        <v>23</v>
      </c>
      <c r="I766" s="89" t="s">
        <v>417</v>
      </c>
      <c r="J766" s="89">
        <v>467</v>
      </c>
      <c r="K766" s="89">
        <v>1</v>
      </c>
      <c r="L766" s="89" t="s">
        <v>1651</v>
      </c>
      <c r="M766" s="89" t="s">
        <v>21</v>
      </c>
      <c r="N766" s="89" t="s">
        <v>1281</v>
      </c>
      <c r="O766" s="89" t="s">
        <v>23</v>
      </c>
      <c r="P766" s="89" t="s">
        <v>23</v>
      </c>
      <c r="Q766" s="89" t="s">
        <v>23</v>
      </c>
      <c r="R766" s="89" t="s">
        <v>21</v>
      </c>
      <c r="S766" s="89">
        <v>1720398</v>
      </c>
      <c r="T766" s="89" t="s">
        <v>2211</v>
      </c>
      <c r="U766" s="89" t="s">
        <v>148</v>
      </c>
      <c r="V766" s="89" t="s">
        <v>25</v>
      </c>
      <c r="W766" s="89" t="s">
        <v>21</v>
      </c>
      <c r="X766" s="89" t="s">
        <v>23</v>
      </c>
      <c r="Y766" s="89" t="s">
        <v>5051</v>
      </c>
      <c r="Z766" s="89" t="s">
        <v>2117</v>
      </c>
      <c r="AA766" s="89" t="s">
        <v>3360</v>
      </c>
      <c r="AB766" s="89" t="s">
        <v>6276</v>
      </c>
      <c r="AC766" t="s">
        <v>27</v>
      </c>
      <c r="AD766" s="89">
        <v>0</v>
      </c>
      <c r="AE766" s="132">
        <f>Kalkulator!$F$3</f>
        <v>45383</v>
      </c>
      <c r="AF766" s="133">
        <f>Kalkulator!$H$3</f>
        <v>45412</v>
      </c>
    </row>
    <row r="767" spans="1:32" s="89" customFormat="1">
      <c r="A767" s="89" t="s">
        <v>477</v>
      </c>
      <c r="B767" s="89" t="s">
        <v>4</v>
      </c>
      <c r="C767" s="89" t="s">
        <v>2084</v>
      </c>
      <c r="D767" s="89" t="s">
        <v>29</v>
      </c>
      <c r="E767" s="89" t="s">
        <v>30</v>
      </c>
      <c r="F767" s="90" t="s">
        <v>416</v>
      </c>
      <c r="G767" s="91" t="s">
        <v>12</v>
      </c>
      <c r="H767" s="89" t="s">
        <v>23</v>
      </c>
      <c r="I767" s="89" t="s">
        <v>417</v>
      </c>
      <c r="J767" s="89">
        <v>467</v>
      </c>
      <c r="K767" s="89">
        <v>1</v>
      </c>
      <c r="L767" s="89" t="s">
        <v>1651</v>
      </c>
      <c r="M767" s="89" t="s">
        <v>21</v>
      </c>
      <c r="N767" s="89" t="s">
        <v>1281</v>
      </c>
      <c r="O767" s="89" t="s">
        <v>23</v>
      </c>
      <c r="P767" s="89" t="s">
        <v>23</v>
      </c>
      <c r="Q767" s="89" t="s">
        <v>23</v>
      </c>
      <c r="R767" s="89" t="s">
        <v>21</v>
      </c>
      <c r="S767" s="89">
        <v>1720398</v>
      </c>
      <c r="T767" s="89" t="s">
        <v>2211</v>
      </c>
      <c r="U767" s="89" t="s">
        <v>148</v>
      </c>
      <c r="V767" s="89" t="s">
        <v>25</v>
      </c>
      <c r="W767" s="89" t="s">
        <v>21</v>
      </c>
      <c r="X767" s="89" t="s">
        <v>23</v>
      </c>
      <c r="Y767" s="89" t="s">
        <v>5052</v>
      </c>
      <c r="Z767" s="89" t="s">
        <v>2117</v>
      </c>
      <c r="AA767" s="89" t="s">
        <v>3360</v>
      </c>
      <c r="AB767" s="89" t="s">
        <v>6276</v>
      </c>
      <c r="AC767" t="s">
        <v>27</v>
      </c>
      <c r="AD767" s="89">
        <v>0</v>
      </c>
      <c r="AE767" s="132">
        <f>Kalkulator!$F$3</f>
        <v>45383</v>
      </c>
      <c r="AF767" s="133">
        <f>Kalkulator!$H$3</f>
        <v>45412</v>
      </c>
    </row>
    <row r="768" spans="1:32" s="89" customFormat="1">
      <c r="A768" s="89" t="s">
        <v>418</v>
      </c>
      <c r="B768" s="89" t="s">
        <v>4</v>
      </c>
      <c r="C768" s="89" t="s">
        <v>2084</v>
      </c>
      <c r="D768" s="89" t="s">
        <v>29</v>
      </c>
      <c r="E768" s="89" t="s">
        <v>30</v>
      </c>
      <c r="F768" s="90" t="s">
        <v>150</v>
      </c>
      <c r="G768" s="91" t="s">
        <v>12</v>
      </c>
      <c r="H768" s="89" t="s">
        <v>23</v>
      </c>
      <c r="I768" s="89" t="s">
        <v>32</v>
      </c>
      <c r="J768" s="89">
        <v>467</v>
      </c>
      <c r="K768" s="89">
        <v>1</v>
      </c>
      <c r="L768" s="89" t="s">
        <v>1651</v>
      </c>
      <c r="M768" s="89" t="s">
        <v>21</v>
      </c>
      <c r="N768" s="89" t="s">
        <v>1281</v>
      </c>
      <c r="O768" s="89" t="s">
        <v>23</v>
      </c>
      <c r="P768" s="89" t="s">
        <v>23</v>
      </c>
      <c r="Q768" s="89" t="s">
        <v>23</v>
      </c>
      <c r="R768" s="89" t="s">
        <v>21</v>
      </c>
      <c r="S768" s="89">
        <v>1720398</v>
      </c>
      <c r="T768" s="89" t="s">
        <v>2406</v>
      </c>
      <c r="U768" s="89" t="s">
        <v>148</v>
      </c>
      <c r="V768" s="89" t="s">
        <v>25</v>
      </c>
      <c r="W768" s="89" t="s">
        <v>21</v>
      </c>
      <c r="X768" s="89" t="s">
        <v>23</v>
      </c>
      <c r="Y768" s="89" t="s">
        <v>2407</v>
      </c>
      <c r="Z768" s="89" t="s">
        <v>2118</v>
      </c>
      <c r="AA768" s="89" t="s">
        <v>3362</v>
      </c>
      <c r="AB768" s="89" t="s">
        <v>6277</v>
      </c>
      <c r="AC768" t="s">
        <v>27</v>
      </c>
      <c r="AD768" s="89">
        <v>0</v>
      </c>
      <c r="AE768" s="132">
        <f>Kalkulator!$F$3</f>
        <v>45383</v>
      </c>
      <c r="AF768" s="133">
        <f>Kalkulator!$H$3</f>
        <v>45412</v>
      </c>
    </row>
    <row r="769" spans="1:32" s="89" customFormat="1">
      <c r="A769" s="89" t="s">
        <v>419</v>
      </c>
      <c r="B769" s="89" t="s">
        <v>4</v>
      </c>
      <c r="C769" s="89" t="s">
        <v>2084</v>
      </c>
      <c r="D769" s="89" t="s">
        <v>29</v>
      </c>
      <c r="E769" s="89" t="s">
        <v>30</v>
      </c>
      <c r="F769" s="90" t="s">
        <v>150</v>
      </c>
      <c r="G769" s="91" t="s">
        <v>12</v>
      </c>
      <c r="H769" s="89" t="s">
        <v>23</v>
      </c>
      <c r="I769" s="89" t="s">
        <v>32</v>
      </c>
      <c r="J769" s="89">
        <v>467</v>
      </c>
      <c r="K769" s="89">
        <v>1</v>
      </c>
      <c r="L769" s="89" t="s">
        <v>1651</v>
      </c>
      <c r="M769" s="89" t="s">
        <v>21</v>
      </c>
      <c r="N769" s="89" t="s">
        <v>1281</v>
      </c>
      <c r="O769" s="89" t="s">
        <v>23</v>
      </c>
      <c r="P769" s="89" t="s">
        <v>23</v>
      </c>
      <c r="Q769" s="89" t="s">
        <v>23</v>
      </c>
      <c r="R769" s="89" t="s">
        <v>21</v>
      </c>
      <c r="S769" s="89">
        <v>1720398</v>
      </c>
      <c r="T769" s="89" t="s">
        <v>2413</v>
      </c>
      <c r="U769" s="89" t="s">
        <v>148</v>
      </c>
      <c r="V769" s="89" t="s">
        <v>25</v>
      </c>
      <c r="W769" s="89" t="s">
        <v>21</v>
      </c>
      <c r="X769" s="89" t="s">
        <v>23</v>
      </c>
      <c r="Y769" s="89" t="s">
        <v>2414</v>
      </c>
      <c r="Z769" s="89" t="s">
        <v>2118</v>
      </c>
      <c r="AA769" s="89" t="s">
        <v>3362</v>
      </c>
      <c r="AB769" s="89" t="s">
        <v>6277</v>
      </c>
      <c r="AC769" t="s">
        <v>27</v>
      </c>
      <c r="AD769" s="89">
        <v>0</v>
      </c>
      <c r="AE769" s="132">
        <f>Kalkulator!$F$3</f>
        <v>45383</v>
      </c>
      <c r="AF769" s="133">
        <f>Kalkulator!$H$3</f>
        <v>45412</v>
      </c>
    </row>
    <row r="770" spans="1:32" s="89" customFormat="1">
      <c r="A770" s="89" t="s">
        <v>184</v>
      </c>
      <c r="B770" s="89" t="s">
        <v>4</v>
      </c>
      <c r="C770" s="89" t="s">
        <v>2084</v>
      </c>
      <c r="D770" s="89" t="s">
        <v>29</v>
      </c>
      <c r="E770" s="89" t="s">
        <v>30</v>
      </c>
      <c r="F770" s="90" t="s">
        <v>185</v>
      </c>
      <c r="G770" s="91" t="s">
        <v>12</v>
      </c>
      <c r="H770" s="89" t="s">
        <v>23</v>
      </c>
      <c r="I770" s="89" t="s">
        <v>22</v>
      </c>
      <c r="J770" s="89">
        <v>467</v>
      </c>
      <c r="K770" s="89">
        <v>1</v>
      </c>
      <c r="L770" s="89" t="s">
        <v>1651</v>
      </c>
      <c r="M770" s="89" t="s">
        <v>21</v>
      </c>
      <c r="N770" s="89" t="s">
        <v>1309</v>
      </c>
      <c r="O770" s="89" t="s">
        <v>23</v>
      </c>
      <c r="P770" s="89" t="s">
        <v>23</v>
      </c>
      <c r="Q770" s="89" t="s">
        <v>23</v>
      </c>
      <c r="R770" s="89" t="s">
        <v>21</v>
      </c>
      <c r="S770" s="89">
        <v>1720398</v>
      </c>
      <c r="T770" s="89" t="s">
        <v>2472</v>
      </c>
      <c r="U770" s="89" t="s">
        <v>94</v>
      </c>
      <c r="V770" s="89" t="s">
        <v>25</v>
      </c>
      <c r="W770" s="89" t="s">
        <v>21</v>
      </c>
      <c r="X770" s="89" t="s">
        <v>23</v>
      </c>
      <c r="Y770" s="89" t="s">
        <v>5053</v>
      </c>
      <c r="Z770" s="89" t="s">
        <v>2119</v>
      </c>
      <c r="AA770" s="89" t="s">
        <v>3364</v>
      </c>
      <c r="AB770" s="89" t="s">
        <v>6278</v>
      </c>
      <c r="AC770" t="s">
        <v>27</v>
      </c>
      <c r="AD770" s="89">
        <v>0</v>
      </c>
      <c r="AE770" s="132">
        <f>Kalkulator!$F$3</f>
        <v>45383</v>
      </c>
      <c r="AF770" s="133">
        <f>Kalkulator!$H$3</f>
        <v>45412</v>
      </c>
    </row>
    <row r="771" spans="1:32" s="89" customFormat="1">
      <c r="A771" s="89" t="s">
        <v>630</v>
      </c>
      <c r="B771" s="89" t="s">
        <v>4</v>
      </c>
      <c r="C771" s="89" t="s">
        <v>2084</v>
      </c>
      <c r="D771" s="89" t="s">
        <v>29</v>
      </c>
      <c r="E771" s="89" t="s">
        <v>30</v>
      </c>
      <c r="F771" s="90" t="s">
        <v>631</v>
      </c>
      <c r="G771" s="91" t="s">
        <v>12</v>
      </c>
      <c r="H771" s="89" t="s">
        <v>23</v>
      </c>
      <c r="I771" s="89" t="s">
        <v>22</v>
      </c>
      <c r="J771" s="89">
        <v>467</v>
      </c>
      <c r="K771" s="89">
        <v>4</v>
      </c>
      <c r="L771" s="89" t="s">
        <v>1651</v>
      </c>
      <c r="M771" s="89" t="s">
        <v>21</v>
      </c>
      <c r="N771" s="89" t="s">
        <v>1309</v>
      </c>
      <c r="O771" s="89" t="s">
        <v>23</v>
      </c>
      <c r="P771" s="89" t="s">
        <v>23</v>
      </c>
      <c r="Q771" s="89" t="s">
        <v>23</v>
      </c>
      <c r="R771" s="89" t="s">
        <v>21</v>
      </c>
      <c r="S771" s="89">
        <v>1720398</v>
      </c>
      <c r="T771" s="89" t="s">
        <v>2473</v>
      </c>
      <c r="U771" s="89" t="s">
        <v>94</v>
      </c>
      <c r="V771" s="89" t="s">
        <v>25</v>
      </c>
      <c r="W771" s="89" t="s">
        <v>21</v>
      </c>
      <c r="X771" s="89" t="s">
        <v>23</v>
      </c>
      <c r="Y771" s="89" t="s">
        <v>5054</v>
      </c>
      <c r="Z771" s="89" t="s">
        <v>2120</v>
      </c>
      <c r="AA771" s="89" t="s">
        <v>3366</v>
      </c>
      <c r="AB771" s="89" t="s">
        <v>6279</v>
      </c>
      <c r="AC771" t="s">
        <v>27</v>
      </c>
      <c r="AD771" s="89">
        <v>0</v>
      </c>
      <c r="AE771" s="132">
        <f>Kalkulator!$F$3</f>
        <v>45383</v>
      </c>
      <c r="AF771" s="133">
        <f>Kalkulator!$H$3</f>
        <v>45412</v>
      </c>
    </row>
    <row r="772" spans="1:32" s="89" customFormat="1">
      <c r="A772" s="89" t="s">
        <v>362</v>
      </c>
      <c r="B772" s="89" t="s">
        <v>4</v>
      </c>
      <c r="C772" s="89" t="s">
        <v>2084</v>
      </c>
      <c r="D772" s="89" t="s">
        <v>29</v>
      </c>
      <c r="E772" s="89" t="s">
        <v>30</v>
      </c>
      <c r="F772" s="90" t="s">
        <v>363</v>
      </c>
      <c r="G772" s="91" t="s">
        <v>12</v>
      </c>
      <c r="H772" s="89" t="s">
        <v>23</v>
      </c>
      <c r="I772" s="89" t="s">
        <v>22</v>
      </c>
      <c r="J772" s="89">
        <v>467</v>
      </c>
      <c r="K772" s="89">
        <v>4</v>
      </c>
      <c r="L772" s="89" t="s">
        <v>1651</v>
      </c>
      <c r="M772" s="89" t="s">
        <v>21</v>
      </c>
      <c r="N772" s="89" t="s">
        <v>1348</v>
      </c>
      <c r="O772" s="89" t="s">
        <v>23</v>
      </c>
      <c r="P772" s="89" t="s">
        <v>23</v>
      </c>
      <c r="Q772" s="89" t="s">
        <v>23</v>
      </c>
      <c r="R772" s="89" t="s">
        <v>21</v>
      </c>
      <c r="S772" s="89">
        <v>1720398</v>
      </c>
      <c r="T772" s="89" t="s">
        <v>2474</v>
      </c>
      <c r="U772" s="89" t="s">
        <v>361</v>
      </c>
      <c r="V772" s="89" t="s">
        <v>25</v>
      </c>
      <c r="W772" s="89" t="s">
        <v>21</v>
      </c>
      <c r="X772" s="89" t="s">
        <v>23</v>
      </c>
      <c r="Y772" s="89" t="s">
        <v>5055</v>
      </c>
      <c r="Z772" s="89" t="s">
        <v>2121</v>
      </c>
      <c r="AA772" s="89" t="s">
        <v>3368</v>
      </c>
      <c r="AB772" s="89" t="s">
        <v>6280</v>
      </c>
      <c r="AC772" t="s">
        <v>27</v>
      </c>
      <c r="AD772" s="89">
        <v>0</v>
      </c>
      <c r="AE772" s="132">
        <f>Kalkulator!$F$3</f>
        <v>45383</v>
      </c>
      <c r="AF772" s="133">
        <f>Kalkulator!$H$3</f>
        <v>45412</v>
      </c>
    </row>
    <row r="773" spans="1:32" s="89" customFormat="1">
      <c r="A773" s="89" t="s">
        <v>178</v>
      </c>
      <c r="B773" s="89" t="s">
        <v>4</v>
      </c>
      <c r="C773" s="89" t="s">
        <v>2084</v>
      </c>
      <c r="D773" s="89" t="s">
        <v>29</v>
      </c>
      <c r="E773" s="89" t="s">
        <v>30</v>
      </c>
      <c r="F773" s="90" t="s">
        <v>179</v>
      </c>
      <c r="G773" s="91" t="s">
        <v>12</v>
      </c>
      <c r="H773" s="89" t="s">
        <v>23</v>
      </c>
      <c r="I773" s="89" t="s">
        <v>1308</v>
      </c>
      <c r="J773" s="89">
        <v>467</v>
      </c>
      <c r="K773" s="89">
        <v>1</v>
      </c>
      <c r="L773" s="89" t="s">
        <v>1651</v>
      </c>
      <c r="M773" s="89" t="s">
        <v>21</v>
      </c>
      <c r="N773" s="89" t="s">
        <v>1308</v>
      </c>
      <c r="O773" s="89" t="s">
        <v>23</v>
      </c>
      <c r="P773" s="89" t="s">
        <v>23</v>
      </c>
      <c r="Q773" s="89" t="s">
        <v>23</v>
      </c>
      <c r="R773" s="89" t="s">
        <v>21</v>
      </c>
      <c r="S773" s="89">
        <v>1720398</v>
      </c>
      <c r="T773" s="89" t="s">
        <v>2211</v>
      </c>
      <c r="U773" s="89" t="s">
        <v>94</v>
      </c>
      <c r="V773" s="89" t="s">
        <v>25</v>
      </c>
      <c r="W773" s="89" t="s">
        <v>21</v>
      </c>
      <c r="X773" s="89" t="s">
        <v>23</v>
      </c>
      <c r="Y773" s="89" t="s">
        <v>5056</v>
      </c>
      <c r="Z773" s="89" t="s">
        <v>2122</v>
      </c>
      <c r="AA773" s="89" t="s">
        <v>3370</v>
      </c>
      <c r="AB773" s="89" t="s">
        <v>6281</v>
      </c>
      <c r="AC773" t="s">
        <v>27</v>
      </c>
      <c r="AD773" s="89">
        <v>0</v>
      </c>
      <c r="AE773" s="132">
        <f>Kalkulator!$F$3</f>
        <v>45383</v>
      </c>
      <c r="AF773" s="133">
        <f>Kalkulator!$H$3</f>
        <v>45412</v>
      </c>
    </row>
    <row r="774" spans="1:32" s="89" customFormat="1">
      <c r="A774" s="89" t="s">
        <v>629</v>
      </c>
      <c r="B774" s="89" t="s">
        <v>4</v>
      </c>
      <c r="C774" s="89" t="s">
        <v>2084</v>
      </c>
      <c r="D774" s="89" t="s">
        <v>29</v>
      </c>
      <c r="E774" s="89" t="s">
        <v>30</v>
      </c>
      <c r="F774" s="90" t="s">
        <v>443</v>
      </c>
      <c r="G774" s="91" t="s">
        <v>12</v>
      </c>
      <c r="H774" s="89" t="s">
        <v>23</v>
      </c>
      <c r="I774" s="89" t="s">
        <v>22</v>
      </c>
      <c r="J774" s="89">
        <v>467</v>
      </c>
      <c r="K774" s="89">
        <v>6</v>
      </c>
      <c r="L774" s="89" t="s">
        <v>1651</v>
      </c>
      <c r="M774" s="89" t="s">
        <v>21</v>
      </c>
      <c r="N774" s="89" t="s">
        <v>1348</v>
      </c>
      <c r="O774" s="89" t="s">
        <v>23</v>
      </c>
      <c r="P774" s="89" t="s">
        <v>23</v>
      </c>
      <c r="Q774" s="89" t="s">
        <v>23</v>
      </c>
      <c r="R774" s="89" t="s">
        <v>21</v>
      </c>
      <c r="S774" s="89">
        <v>1720398</v>
      </c>
      <c r="T774" s="89" t="s">
        <v>2475</v>
      </c>
      <c r="U774" s="89" t="s">
        <v>148</v>
      </c>
      <c r="V774" s="89" t="s">
        <v>25</v>
      </c>
      <c r="W774" s="89" t="s">
        <v>21</v>
      </c>
      <c r="X774" s="89" t="s">
        <v>23</v>
      </c>
      <c r="Y774" s="89" t="s">
        <v>5057</v>
      </c>
      <c r="Z774" s="89" t="s">
        <v>2123</v>
      </c>
      <c r="AA774" s="89" t="s">
        <v>3372</v>
      </c>
      <c r="AB774" s="89" t="s">
        <v>6282</v>
      </c>
      <c r="AC774" t="s">
        <v>27</v>
      </c>
      <c r="AD774" s="89">
        <v>0</v>
      </c>
      <c r="AE774" s="132">
        <f>Kalkulator!$F$3</f>
        <v>45383</v>
      </c>
      <c r="AF774" s="133">
        <f>Kalkulator!$H$3</f>
        <v>45412</v>
      </c>
    </row>
    <row r="775" spans="1:32" s="89" customFormat="1">
      <c r="A775" s="89" t="s">
        <v>359</v>
      </c>
      <c r="B775" s="89" t="s">
        <v>4</v>
      </c>
      <c r="C775" s="89" t="s">
        <v>2084</v>
      </c>
      <c r="D775" s="89" t="s">
        <v>29</v>
      </c>
      <c r="E775" s="89" t="s">
        <v>30</v>
      </c>
      <c r="F775" s="90" t="s">
        <v>360</v>
      </c>
      <c r="G775" s="91" t="s">
        <v>12</v>
      </c>
      <c r="H775" s="89" t="s">
        <v>23</v>
      </c>
      <c r="I775" s="89" t="s">
        <v>22</v>
      </c>
      <c r="J775" s="89">
        <v>467</v>
      </c>
      <c r="K775" s="89">
        <v>5</v>
      </c>
      <c r="L775" s="89" t="s">
        <v>1651</v>
      </c>
      <c r="M775" s="89" t="s">
        <v>21</v>
      </c>
      <c r="N775" s="89" t="s">
        <v>1281</v>
      </c>
      <c r="O775" s="89" t="s">
        <v>23</v>
      </c>
      <c r="P775" s="89" t="s">
        <v>23</v>
      </c>
      <c r="Q775" s="89" t="s">
        <v>23</v>
      </c>
      <c r="R775" s="89" t="s">
        <v>21</v>
      </c>
      <c r="S775" s="89">
        <v>1720398</v>
      </c>
      <c r="T775" s="89" t="s">
        <v>2476</v>
      </c>
      <c r="U775" s="89" t="s">
        <v>361</v>
      </c>
      <c r="V775" s="89" t="s">
        <v>25</v>
      </c>
      <c r="W775" s="89" t="s">
        <v>21</v>
      </c>
      <c r="X775" s="89" t="s">
        <v>23</v>
      </c>
      <c r="Y775" s="89" t="s">
        <v>5058</v>
      </c>
      <c r="Z775" s="89" t="s">
        <v>2124</v>
      </c>
      <c r="AA775" s="89" t="s">
        <v>3374</v>
      </c>
      <c r="AB775" s="89" t="s">
        <v>6283</v>
      </c>
      <c r="AC775" t="s">
        <v>27</v>
      </c>
      <c r="AD775" s="89">
        <v>0</v>
      </c>
      <c r="AE775" s="132">
        <f>Kalkulator!$F$3</f>
        <v>45383</v>
      </c>
      <c r="AF775" s="133">
        <f>Kalkulator!$H$3</f>
        <v>45412</v>
      </c>
    </row>
    <row r="776" spans="1:32" s="89" customFormat="1">
      <c r="A776" s="89" t="s">
        <v>581</v>
      </c>
      <c r="B776" s="89" t="s">
        <v>4</v>
      </c>
      <c r="C776" s="89" t="s">
        <v>2084</v>
      </c>
      <c r="D776" s="89" t="s">
        <v>29</v>
      </c>
      <c r="E776" s="89" t="s">
        <v>30</v>
      </c>
      <c r="F776" s="90" t="s">
        <v>1505</v>
      </c>
      <c r="G776" s="91" t="s">
        <v>12</v>
      </c>
      <c r="H776" s="89" t="s">
        <v>23</v>
      </c>
      <c r="I776" s="89" t="s">
        <v>22</v>
      </c>
      <c r="J776" s="89">
        <v>467</v>
      </c>
      <c r="K776" s="89">
        <v>3</v>
      </c>
      <c r="L776" s="89" t="s">
        <v>1651</v>
      </c>
      <c r="M776" s="89" t="s">
        <v>21</v>
      </c>
      <c r="N776" s="89" t="s">
        <v>1281</v>
      </c>
      <c r="O776" s="89" t="s">
        <v>23</v>
      </c>
      <c r="P776" s="89" t="s">
        <v>23</v>
      </c>
      <c r="Q776" s="89" t="s">
        <v>23</v>
      </c>
      <c r="R776" s="89" t="s">
        <v>21</v>
      </c>
      <c r="S776" s="89">
        <v>1720398</v>
      </c>
      <c r="T776" s="89" t="s">
        <v>2477</v>
      </c>
      <c r="U776" s="89" t="s">
        <v>90</v>
      </c>
      <c r="V776" s="89" t="s">
        <v>25</v>
      </c>
      <c r="W776" s="89" t="s">
        <v>21</v>
      </c>
      <c r="X776" s="89" t="s">
        <v>23</v>
      </c>
      <c r="Y776" s="89" t="s">
        <v>5059</v>
      </c>
      <c r="Z776" s="89" t="s">
        <v>2125</v>
      </c>
      <c r="AA776" s="89" t="s">
        <v>3376</v>
      </c>
      <c r="AB776" s="89" t="s">
        <v>6284</v>
      </c>
      <c r="AC776" t="s">
        <v>27</v>
      </c>
      <c r="AD776" s="89">
        <v>0</v>
      </c>
      <c r="AE776" s="132">
        <f>Kalkulator!$F$3</f>
        <v>45383</v>
      </c>
      <c r="AF776" s="133">
        <f>Kalkulator!$H$3</f>
        <v>45412</v>
      </c>
    </row>
    <row r="777" spans="1:32" s="89" customFormat="1">
      <c r="A777" s="89" t="s">
        <v>180</v>
      </c>
      <c r="B777" s="89" t="s">
        <v>4</v>
      </c>
      <c r="C777" s="89" t="s">
        <v>2084</v>
      </c>
      <c r="D777" s="89" t="s">
        <v>29</v>
      </c>
      <c r="E777" s="89" t="s">
        <v>30</v>
      </c>
      <c r="F777" s="90" t="s">
        <v>181</v>
      </c>
      <c r="G777" s="91" t="s">
        <v>12</v>
      </c>
      <c r="H777" s="89" t="s">
        <v>23</v>
      </c>
      <c r="I777" s="89" t="s">
        <v>22</v>
      </c>
      <c r="J777" s="89">
        <v>467</v>
      </c>
      <c r="K777" s="89">
        <v>1</v>
      </c>
      <c r="L777" s="89" t="s">
        <v>1651</v>
      </c>
      <c r="M777" s="89" t="s">
        <v>21</v>
      </c>
      <c r="N777" s="89" t="s">
        <v>1281</v>
      </c>
      <c r="O777" s="89" t="s">
        <v>23</v>
      </c>
      <c r="P777" s="89" t="s">
        <v>23</v>
      </c>
      <c r="Q777" s="89" t="s">
        <v>23</v>
      </c>
      <c r="R777" s="89" t="s">
        <v>21</v>
      </c>
      <c r="S777" s="89">
        <v>1720398</v>
      </c>
      <c r="T777" s="89" t="s">
        <v>2478</v>
      </c>
      <c r="U777" s="89" t="s">
        <v>94</v>
      </c>
      <c r="V777" s="89" t="s">
        <v>25</v>
      </c>
      <c r="W777" s="89" t="s">
        <v>21</v>
      </c>
      <c r="X777" s="89" t="s">
        <v>23</v>
      </c>
      <c r="Y777" s="89" t="s">
        <v>5060</v>
      </c>
      <c r="Z777" s="89" t="s">
        <v>2126</v>
      </c>
      <c r="AA777" s="89" t="s">
        <v>3378</v>
      </c>
      <c r="AB777" s="89" t="s">
        <v>6285</v>
      </c>
      <c r="AC777" t="s">
        <v>27</v>
      </c>
      <c r="AD777" s="89">
        <v>0</v>
      </c>
      <c r="AE777" s="132">
        <f>Kalkulator!$F$3</f>
        <v>45383</v>
      </c>
      <c r="AF777" s="133">
        <f>Kalkulator!$H$3</f>
        <v>45412</v>
      </c>
    </row>
    <row r="778" spans="1:32" s="89" customFormat="1">
      <c r="A778" s="89" t="s">
        <v>440</v>
      </c>
      <c r="B778" s="89" t="s">
        <v>4</v>
      </c>
      <c r="C778" s="89" t="s">
        <v>2084</v>
      </c>
      <c r="D778" s="89" t="s">
        <v>29</v>
      </c>
      <c r="E778" s="89" t="s">
        <v>30</v>
      </c>
      <c r="F778" s="90" t="s">
        <v>441</v>
      </c>
      <c r="G778" s="91" t="s">
        <v>12</v>
      </c>
      <c r="H778" s="89" t="s">
        <v>23</v>
      </c>
      <c r="I778" s="89" t="s">
        <v>442</v>
      </c>
      <c r="J778" s="89">
        <v>467</v>
      </c>
      <c r="K778" s="89">
        <v>1</v>
      </c>
      <c r="L778" s="89" t="s">
        <v>1651</v>
      </c>
      <c r="M778" s="89" t="s">
        <v>21</v>
      </c>
      <c r="N778" s="89" t="s">
        <v>1356</v>
      </c>
      <c r="O778" s="89" t="s">
        <v>23</v>
      </c>
      <c r="P778" s="89" t="s">
        <v>23</v>
      </c>
      <c r="Q778" s="89" t="s">
        <v>23</v>
      </c>
      <c r="R778" s="89" t="s">
        <v>21</v>
      </c>
      <c r="S778" s="89">
        <v>1720398</v>
      </c>
      <c r="T778" s="89" t="s">
        <v>2211</v>
      </c>
      <c r="U778" s="89" t="s">
        <v>148</v>
      </c>
      <c r="V778" s="89" t="s">
        <v>25</v>
      </c>
      <c r="W778" s="89" t="s">
        <v>21</v>
      </c>
      <c r="X778" s="89" t="s">
        <v>23</v>
      </c>
      <c r="Y778" s="89" t="s">
        <v>2426</v>
      </c>
      <c r="Z778" s="89" t="s">
        <v>2127</v>
      </c>
      <c r="AA778" s="89" t="s">
        <v>3380</v>
      </c>
      <c r="AB778" s="89" t="s">
        <v>6286</v>
      </c>
      <c r="AC778" t="s">
        <v>27</v>
      </c>
      <c r="AD778" s="89">
        <v>0</v>
      </c>
      <c r="AE778" s="132">
        <f>Kalkulator!$F$3</f>
        <v>45383</v>
      </c>
      <c r="AF778" s="133">
        <f>Kalkulator!$H$3</f>
        <v>45412</v>
      </c>
    </row>
    <row r="779" spans="1:32" s="89" customFormat="1">
      <c r="A779" s="89" t="s">
        <v>444</v>
      </c>
      <c r="B779" s="89" t="s">
        <v>4</v>
      </c>
      <c r="C779" s="89" t="s">
        <v>2084</v>
      </c>
      <c r="D779" s="89" t="s">
        <v>29</v>
      </c>
      <c r="E779" s="89" t="s">
        <v>30</v>
      </c>
      <c r="F779" s="90" t="s">
        <v>445</v>
      </c>
      <c r="G779" s="91" t="s">
        <v>12</v>
      </c>
      <c r="H779" s="89" t="s">
        <v>23</v>
      </c>
      <c r="I779" s="89" t="s">
        <v>446</v>
      </c>
      <c r="J779" s="89">
        <v>467</v>
      </c>
      <c r="K779" s="89">
        <v>1</v>
      </c>
      <c r="L779" s="89" t="s">
        <v>1651</v>
      </c>
      <c r="M779" s="89" t="s">
        <v>21</v>
      </c>
      <c r="N779" s="89" t="s">
        <v>1359</v>
      </c>
      <c r="O779" s="89" t="s">
        <v>23</v>
      </c>
      <c r="P779" s="89" t="s">
        <v>23</v>
      </c>
      <c r="Q779" s="89" t="s">
        <v>23</v>
      </c>
      <c r="R779" s="89" t="s">
        <v>21</v>
      </c>
      <c r="S779" s="89">
        <v>1720398</v>
      </c>
      <c r="T779" s="89" t="s">
        <v>2211</v>
      </c>
      <c r="U779" s="89" t="s">
        <v>148</v>
      </c>
      <c r="V779" s="89" t="s">
        <v>25</v>
      </c>
      <c r="W779" s="89" t="s">
        <v>21</v>
      </c>
      <c r="X779" s="89" t="s">
        <v>23</v>
      </c>
      <c r="Y779" s="89" t="s">
        <v>5061</v>
      </c>
      <c r="Z779" s="89" t="s">
        <v>2128</v>
      </c>
      <c r="AA779" s="89" t="s">
        <v>3382</v>
      </c>
      <c r="AB779" s="89" t="s">
        <v>6287</v>
      </c>
      <c r="AC779" t="s">
        <v>27</v>
      </c>
      <c r="AD779" s="89">
        <v>0</v>
      </c>
      <c r="AE779" s="132">
        <f>Kalkulator!$F$3</f>
        <v>45383</v>
      </c>
      <c r="AF779" s="133">
        <f>Kalkulator!$H$3</f>
        <v>45412</v>
      </c>
    </row>
    <row r="780" spans="1:32" s="89" customFormat="1">
      <c r="A780" s="89" t="s">
        <v>465</v>
      </c>
      <c r="B780" s="89" t="s">
        <v>4</v>
      </c>
      <c r="C780" s="89" t="s">
        <v>2084</v>
      </c>
      <c r="D780" s="89" t="s">
        <v>29</v>
      </c>
      <c r="E780" s="89" t="s">
        <v>30</v>
      </c>
      <c r="F780" s="90" t="s">
        <v>466</v>
      </c>
      <c r="G780" s="91" t="s">
        <v>12</v>
      </c>
      <c r="H780" s="89" t="s">
        <v>23</v>
      </c>
      <c r="I780" s="89" t="s">
        <v>797</v>
      </c>
      <c r="J780" s="89">
        <v>467</v>
      </c>
      <c r="K780" s="89">
        <v>1</v>
      </c>
      <c r="L780" s="89" t="s">
        <v>1651</v>
      </c>
      <c r="M780" s="89" t="s">
        <v>21</v>
      </c>
      <c r="N780" s="89" t="s">
        <v>1356</v>
      </c>
      <c r="O780" s="89" t="s">
        <v>23</v>
      </c>
      <c r="P780" s="89" t="s">
        <v>23</v>
      </c>
      <c r="Q780" s="89" t="s">
        <v>23</v>
      </c>
      <c r="R780" s="89" t="s">
        <v>21</v>
      </c>
      <c r="S780" s="89">
        <v>1720398</v>
      </c>
      <c r="T780" s="89" t="s">
        <v>2211</v>
      </c>
      <c r="U780" s="89" t="s">
        <v>148</v>
      </c>
      <c r="V780" s="89" t="s">
        <v>25</v>
      </c>
      <c r="W780" s="89" t="s">
        <v>21</v>
      </c>
      <c r="X780" s="89" t="s">
        <v>23</v>
      </c>
      <c r="Y780" s="89" t="s">
        <v>5062</v>
      </c>
      <c r="Z780" s="89" t="s">
        <v>2129</v>
      </c>
      <c r="AA780" s="89" t="s">
        <v>3384</v>
      </c>
      <c r="AB780" s="89" t="s">
        <v>6288</v>
      </c>
      <c r="AC780" t="s">
        <v>27</v>
      </c>
      <c r="AD780" s="89">
        <v>0</v>
      </c>
      <c r="AE780" s="132">
        <f>Kalkulator!$F$3</f>
        <v>45383</v>
      </c>
      <c r="AF780" s="133">
        <f>Kalkulator!$H$3</f>
        <v>45412</v>
      </c>
    </row>
    <row r="781" spans="1:32" s="89" customFormat="1">
      <c r="A781" s="89" t="s">
        <v>387</v>
      </c>
      <c r="B781" s="89" t="s">
        <v>4</v>
      </c>
      <c r="C781" s="89" t="s">
        <v>2084</v>
      </c>
      <c r="D781" s="89" t="s">
        <v>29</v>
      </c>
      <c r="E781" s="89" t="s">
        <v>30</v>
      </c>
      <c r="F781" s="90" t="s">
        <v>93</v>
      </c>
      <c r="G781" s="91" t="s">
        <v>12</v>
      </c>
      <c r="H781" s="89" t="s">
        <v>23</v>
      </c>
      <c r="I781" s="89" t="s">
        <v>22</v>
      </c>
      <c r="J781" s="89">
        <v>467</v>
      </c>
      <c r="K781" s="89">
        <v>4</v>
      </c>
      <c r="L781" s="89" t="s">
        <v>1651</v>
      </c>
      <c r="M781" s="89" t="s">
        <v>21</v>
      </c>
      <c r="N781" s="89" t="s">
        <v>1292</v>
      </c>
      <c r="O781" s="89" t="s">
        <v>23</v>
      </c>
      <c r="P781" s="89" t="s">
        <v>23</v>
      </c>
      <c r="Q781" s="89" t="s">
        <v>23</v>
      </c>
      <c r="R781" s="89" t="s">
        <v>21</v>
      </c>
      <c r="S781" s="89">
        <v>1720398</v>
      </c>
      <c r="T781" s="89" t="s">
        <v>2479</v>
      </c>
      <c r="U781" s="89" t="s">
        <v>361</v>
      </c>
      <c r="V781" s="89" t="s">
        <v>25</v>
      </c>
      <c r="W781" s="89" t="s">
        <v>21</v>
      </c>
      <c r="X781" s="89" t="s">
        <v>23</v>
      </c>
      <c r="Y781" s="89" t="s">
        <v>5063</v>
      </c>
      <c r="Z781" s="89" t="s">
        <v>2130</v>
      </c>
      <c r="AA781" s="89" t="s">
        <v>3386</v>
      </c>
      <c r="AB781" s="89" t="s">
        <v>6289</v>
      </c>
      <c r="AC781" t="s">
        <v>27</v>
      </c>
      <c r="AD781" s="89">
        <v>0</v>
      </c>
      <c r="AE781" s="132">
        <f>Kalkulator!$F$3</f>
        <v>45383</v>
      </c>
      <c r="AF781" s="133">
        <f>Kalkulator!$H$3</f>
        <v>45412</v>
      </c>
    </row>
    <row r="782" spans="1:32" s="89" customFormat="1">
      <c r="A782" s="89" t="s">
        <v>461</v>
      </c>
      <c r="B782" s="89" t="s">
        <v>4</v>
      </c>
      <c r="C782" s="89" t="s">
        <v>2084</v>
      </c>
      <c r="D782" s="89" t="s">
        <v>29</v>
      </c>
      <c r="E782" s="89" t="s">
        <v>30</v>
      </c>
      <c r="F782" s="90" t="s">
        <v>462</v>
      </c>
      <c r="G782" s="91" t="s">
        <v>12</v>
      </c>
      <c r="H782" s="89" t="s">
        <v>23</v>
      </c>
      <c r="I782" s="89" t="s">
        <v>22</v>
      </c>
      <c r="J782" s="89">
        <v>467</v>
      </c>
      <c r="K782" s="89">
        <v>1</v>
      </c>
      <c r="L782" s="89" t="s">
        <v>1651</v>
      </c>
      <c r="M782" s="89" t="s">
        <v>21</v>
      </c>
      <c r="N782" s="89" t="s">
        <v>1356</v>
      </c>
      <c r="O782" s="89" t="s">
        <v>23</v>
      </c>
      <c r="P782" s="89" t="s">
        <v>23</v>
      </c>
      <c r="Q782" s="89" t="s">
        <v>23</v>
      </c>
      <c r="R782" s="89" t="s">
        <v>21</v>
      </c>
      <c r="S782" s="89">
        <v>1720398</v>
      </c>
      <c r="T782" s="89" t="s">
        <v>2209</v>
      </c>
      <c r="U782" s="89" t="s">
        <v>148</v>
      </c>
      <c r="V782" s="89" t="s">
        <v>25</v>
      </c>
      <c r="W782" s="89" t="s">
        <v>21</v>
      </c>
      <c r="X782" s="89" t="s">
        <v>23</v>
      </c>
      <c r="Y782" s="89" t="s">
        <v>2433</v>
      </c>
      <c r="Z782" s="89" t="s">
        <v>2131</v>
      </c>
      <c r="AA782" s="89" t="s">
        <v>3388</v>
      </c>
      <c r="AB782" s="89" t="s">
        <v>6290</v>
      </c>
      <c r="AC782" t="s">
        <v>27</v>
      </c>
      <c r="AD782" s="89">
        <v>0</v>
      </c>
      <c r="AE782" s="132">
        <f>Kalkulator!$F$3</f>
        <v>45383</v>
      </c>
      <c r="AF782" s="133">
        <f>Kalkulator!$H$3</f>
        <v>45412</v>
      </c>
    </row>
    <row r="783" spans="1:32" s="89" customFormat="1">
      <c r="A783" s="89" t="s">
        <v>2480</v>
      </c>
      <c r="B783" s="89" t="s">
        <v>4</v>
      </c>
      <c r="C783" s="89" t="s">
        <v>2084</v>
      </c>
      <c r="D783" s="89" t="s">
        <v>29</v>
      </c>
      <c r="E783" s="89" t="s">
        <v>30</v>
      </c>
      <c r="F783" s="90" t="s">
        <v>2481</v>
      </c>
      <c r="G783" s="91" t="s">
        <v>12</v>
      </c>
      <c r="H783" s="89" t="s">
        <v>23</v>
      </c>
      <c r="I783" s="89" t="s">
        <v>2482</v>
      </c>
      <c r="J783" s="89">
        <v>467</v>
      </c>
      <c r="K783" s="89">
        <v>1</v>
      </c>
      <c r="L783" s="89" t="s">
        <v>1651</v>
      </c>
      <c r="M783" s="89" t="s">
        <v>21</v>
      </c>
      <c r="N783" s="89" t="s">
        <v>1356</v>
      </c>
      <c r="O783" s="89" t="s">
        <v>23</v>
      </c>
      <c r="P783" s="89" t="s">
        <v>23</v>
      </c>
      <c r="Q783" s="89" t="s">
        <v>23</v>
      </c>
      <c r="R783" s="89" t="s">
        <v>21</v>
      </c>
      <c r="S783" s="89">
        <v>1720398</v>
      </c>
      <c r="T783" s="89" t="s">
        <v>2211</v>
      </c>
      <c r="U783" s="89" t="s">
        <v>148</v>
      </c>
      <c r="V783" s="89" t="s">
        <v>25</v>
      </c>
      <c r="W783" s="89" t="s">
        <v>21</v>
      </c>
      <c r="X783" s="89" t="s">
        <v>23</v>
      </c>
      <c r="Y783" s="89" t="s">
        <v>5064</v>
      </c>
      <c r="Z783" s="89" t="s">
        <v>2483</v>
      </c>
      <c r="AA783" s="89" t="s">
        <v>3390</v>
      </c>
      <c r="AB783" s="89" t="s">
        <v>6291</v>
      </c>
      <c r="AC783" t="s">
        <v>27</v>
      </c>
      <c r="AD783" s="89">
        <v>0</v>
      </c>
      <c r="AE783" s="132">
        <f>Kalkulator!$F$3</f>
        <v>45383</v>
      </c>
      <c r="AF783" s="133">
        <f>Kalkulator!$H$3</f>
        <v>45412</v>
      </c>
    </row>
    <row r="784" spans="1:32" s="89" customFormat="1">
      <c r="A784" s="89" t="s">
        <v>172</v>
      </c>
      <c r="B784" s="89" t="s">
        <v>4</v>
      </c>
      <c r="C784" s="89" t="s">
        <v>2084</v>
      </c>
      <c r="D784" s="89" t="s">
        <v>29</v>
      </c>
      <c r="E784" s="89" t="s">
        <v>30</v>
      </c>
      <c r="F784" s="90" t="s">
        <v>173</v>
      </c>
      <c r="G784" s="91" t="s">
        <v>12</v>
      </c>
      <c r="H784" s="89" t="s">
        <v>23</v>
      </c>
      <c r="I784" s="89" t="s">
        <v>174</v>
      </c>
      <c r="J784" s="89">
        <v>467</v>
      </c>
      <c r="K784" s="89">
        <v>1</v>
      </c>
      <c r="L784" s="89" t="s">
        <v>1651</v>
      </c>
      <c r="M784" s="89" t="s">
        <v>21</v>
      </c>
      <c r="N784" s="89" t="s">
        <v>1306</v>
      </c>
      <c r="O784" s="89" t="s">
        <v>23</v>
      </c>
      <c r="P784" s="89" t="s">
        <v>23</v>
      </c>
      <c r="Q784" s="89" t="s">
        <v>23</v>
      </c>
      <c r="R784" s="89" t="s">
        <v>21</v>
      </c>
      <c r="S784" s="89">
        <v>1720398</v>
      </c>
      <c r="T784" s="89" t="s">
        <v>2211</v>
      </c>
      <c r="U784" s="89" t="s">
        <v>94</v>
      </c>
      <c r="V784" s="89" t="s">
        <v>25</v>
      </c>
      <c r="W784" s="89" t="s">
        <v>21</v>
      </c>
      <c r="X784" s="89" t="s">
        <v>23</v>
      </c>
      <c r="Y784" s="89" t="s">
        <v>5065</v>
      </c>
      <c r="Z784" s="89" t="s">
        <v>2132</v>
      </c>
      <c r="AA784" s="89" t="s">
        <v>3392</v>
      </c>
      <c r="AB784" s="89" t="s">
        <v>6292</v>
      </c>
      <c r="AC784" t="s">
        <v>27</v>
      </c>
      <c r="AD784" s="89">
        <v>0</v>
      </c>
      <c r="AE784" s="132">
        <f>Kalkulator!$F$3</f>
        <v>45383</v>
      </c>
      <c r="AF784" s="133">
        <f>Kalkulator!$H$3</f>
        <v>45412</v>
      </c>
    </row>
    <row r="785" spans="1:33" s="89" customFormat="1">
      <c r="A785" s="89" t="s">
        <v>385</v>
      </c>
      <c r="B785" s="89" t="s">
        <v>4</v>
      </c>
      <c r="C785" s="89" t="s">
        <v>2084</v>
      </c>
      <c r="D785" s="89" t="s">
        <v>29</v>
      </c>
      <c r="E785" s="89" t="s">
        <v>30</v>
      </c>
      <c r="F785" s="90" t="s">
        <v>386</v>
      </c>
      <c r="G785" s="91" t="s">
        <v>12</v>
      </c>
      <c r="H785" s="89" t="s">
        <v>23</v>
      </c>
      <c r="I785" s="89" t="s">
        <v>22</v>
      </c>
      <c r="J785" s="89">
        <v>467</v>
      </c>
      <c r="K785" s="89">
        <v>4</v>
      </c>
      <c r="L785" s="89" t="s">
        <v>1651</v>
      </c>
      <c r="M785" s="89" t="s">
        <v>21</v>
      </c>
      <c r="N785" s="89" t="s">
        <v>1348</v>
      </c>
      <c r="O785" s="89" t="s">
        <v>23</v>
      </c>
      <c r="P785" s="89" t="s">
        <v>23</v>
      </c>
      <c r="Q785" s="89" t="s">
        <v>23</v>
      </c>
      <c r="R785" s="89" t="s">
        <v>21</v>
      </c>
      <c r="S785" s="89">
        <v>1720398</v>
      </c>
      <c r="T785" s="89" t="s">
        <v>2474</v>
      </c>
      <c r="U785" s="89" t="s">
        <v>361</v>
      </c>
      <c r="V785" s="89" t="s">
        <v>25</v>
      </c>
      <c r="W785" s="89" t="s">
        <v>21</v>
      </c>
      <c r="X785" s="89" t="s">
        <v>23</v>
      </c>
      <c r="Y785" s="89" t="s">
        <v>5066</v>
      </c>
      <c r="Z785" s="89" t="s">
        <v>2133</v>
      </c>
      <c r="AA785" s="89" t="s">
        <v>3394</v>
      </c>
      <c r="AB785" s="89" t="s">
        <v>6293</v>
      </c>
      <c r="AC785" t="s">
        <v>27</v>
      </c>
      <c r="AD785" s="89">
        <v>0</v>
      </c>
      <c r="AE785" s="132">
        <f>Kalkulator!$F$3</f>
        <v>45383</v>
      </c>
      <c r="AF785" s="133">
        <f>Kalkulator!$H$3</f>
        <v>45412</v>
      </c>
    </row>
    <row r="786" spans="1:33" s="89" customFormat="1">
      <c r="A786" s="89" t="s">
        <v>467</v>
      </c>
      <c r="B786" s="89" t="s">
        <v>4</v>
      </c>
      <c r="C786" s="89" t="s">
        <v>2084</v>
      </c>
      <c r="D786" s="89" t="s">
        <v>29</v>
      </c>
      <c r="E786" s="89" t="s">
        <v>30</v>
      </c>
      <c r="F786" s="90" t="s">
        <v>468</v>
      </c>
      <c r="G786" s="91" t="s">
        <v>12</v>
      </c>
      <c r="H786" s="89" t="s">
        <v>23</v>
      </c>
      <c r="I786" s="89" t="s">
        <v>1451</v>
      </c>
      <c r="J786" s="89">
        <v>467</v>
      </c>
      <c r="K786" s="89">
        <v>1</v>
      </c>
      <c r="L786" s="89" t="s">
        <v>1651</v>
      </c>
      <c r="M786" s="89" t="s">
        <v>21</v>
      </c>
      <c r="N786" s="89" t="s">
        <v>1348</v>
      </c>
      <c r="O786" s="89" t="s">
        <v>23</v>
      </c>
      <c r="P786" s="89" t="s">
        <v>23</v>
      </c>
      <c r="Q786" s="89" t="s">
        <v>23</v>
      </c>
      <c r="R786" s="89" t="s">
        <v>21</v>
      </c>
      <c r="S786" s="89">
        <v>1720398</v>
      </c>
      <c r="T786" s="89" t="s">
        <v>2211</v>
      </c>
      <c r="U786" s="89" t="s">
        <v>148</v>
      </c>
      <c r="V786" s="89" t="s">
        <v>25</v>
      </c>
      <c r="W786" s="89" t="s">
        <v>21</v>
      </c>
      <c r="X786" s="89" t="s">
        <v>23</v>
      </c>
      <c r="Y786" s="89" t="s">
        <v>2446</v>
      </c>
      <c r="Z786" s="89" t="s">
        <v>2134</v>
      </c>
      <c r="AA786" s="89" t="s">
        <v>3396</v>
      </c>
      <c r="AB786" s="89" t="s">
        <v>6294</v>
      </c>
      <c r="AC786" t="s">
        <v>27</v>
      </c>
      <c r="AD786" s="89">
        <v>0</v>
      </c>
      <c r="AE786" s="132">
        <f>Kalkulator!$F$3</f>
        <v>45383</v>
      </c>
      <c r="AF786" s="133">
        <f>Kalkulator!$H$3</f>
        <v>45412</v>
      </c>
    </row>
    <row r="787" spans="1:33" s="89" customFormat="1">
      <c r="A787" s="89" t="s">
        <v>182</v>
      </c>
      <c r="B787" s="89" t="s">
        <v>4</v>
      </c>
      <c r="C787" s="89" t="s">
        <v>2084</v>
      </c>
      <c r="D787" s="89" t="s">
        <v>29</v>
      </c>
      <c r="E787" s="89" t="s">
        <v>30</v>
      </c>
      <c r="F787" s="90" t="s">
        <v>183</v>
      </c>
      <c r="G787" s="91" t="s">
        <v>12</v>
      </c>
      <c r="H787" s="89" t="s">
        <v>23</v>
      </c>
      <c r="I787" s="89" t="s">
        <v>1456</v>
      </c>
      <c r="J787" s="89">
        <v>467</v>
      </c>
      <c r="K787" s="89">
        <v>1</v>
      </c>
      <c r="L787" s="89" t="s">
        <v>1651</v>
      </c>
      <c r="M787" s="89" t="s">
        <v>21</v>
      </c>
      <c r="N787" s="89" t="s">
        <v>1309</v>
      </c>
      <c r="O787" s="89" t="s">
        <v>23</v>
      </c>
      <c r="P787" s="89" t="s">
        <v>23</v>
      </c>
      <c r="Q787" s="89" t="s">
        <v>23</v>
      </c>
      <c r="R787" s="89" t="s">
        <v>21</v>
      </c>
      <c r="S787" s="89">
        <v>1720398</v>
      </c>
      <c r="T787" s="89" t="s">
        <v>2211</v>
      </c>
      <c r="U787" s="89" t="s">
        <v>94</v>
      </c>
      <c r="V787" s="89" t="s">
        <v>25</v>
      </c>
      <c r="W787" s="89" t="s">
        <v>21</v>
      </c>
      <c r="X787" s="89" t="s">
        <v>23</v>
      </c>
      <c r="Y787" s="89" t="s">
        <v>5067</v>
      </c>
      <c r="Z787" s="89" t="s">
        <v>2135</v>
      </c>
      <c r="AA787" s="89" t="s">
        <v>3398</v>
      </c>
      <c r="AB787" s="89" t="s">
        <v>6295</v>
      </c>
      <c r="AC787" t="s">
        <v>27</v>
      </c>
      <c r="AD787" s="89">
        <v>0</v>
      </c>
      <c r="AE787" s="132">
        <f>Kalkulator!$F$3</f>
        <v>45383</v>
      </c>
      <c r="AF787" s="133">
        <f>Kalkulator!$H$3</f>
        <v>45412</v>
      </c>
    </row>
    <row r="788" spans="1:33" s="89" customFormat="1">
      <c r="A788" s="89" t="s">
        <v>463</v>
      </c>
      <c r="B788" s="89" t="s">
        <v>4</v>
      </c>
      <c r="C788" s="89" t="s">
        <v>2084</v>
      </c>
      <c r="D788" s="89" t="s">
        <v>29</v>
      </c>
      <c r="E788" s="89" t="s">
        <v>30</v>
      </c>
      <c r="F788" s="90" t="s">
        <v>464</v>
      </c>
      <c r="G788" s="91" t="s">
        <v>12</v>
      </c>
      <c r="H788" s="89" t="s">
        <v>23</v>
      </c>
      <c r="I788" s="89" t="s">
        <v>797</v>
      </c>
      <c r="J788" s="89">
        <v>467</v>
      </c>
      <c r="K788" s="89">
        <v>1</v>
      </c>
      <c r="L788" s="89" t="s">
        <v>1651</v>
      </c>
      <c r="M788" s="89" t="s">
        <v>21</v>
      </c>
      <c r="N788" s="89" t="s">
        <v>1364</v>
      </c>
      <c r="O788" s="89" t="s">
        <v>23</v>
      </c>
      <c r="P788" s="89" t="s">
        <v>23</v>
      </c>
      <c r="Q788" s="89" t="s">
        <v>23</v>
      </c>
      <c r="R788" s="89" t="s">
        <v>21</v>
      </c>
      <c r="S788" s="89">
        <v>1720398</v>
      </c>
      <c r="T788" s="89" t="s">
        <v>2211</v>
      </c>
      <c r="U788" s="89" t="s">
        <v>148</v>
      </c>
      <c r="V788" s="89" t="s">
        <v>25</v>
      </c>
      <c r="W788" s="89" t="s">
        <v>21</v>
      </c>
      <c r="X788" s="89" t="s">
        <v>23</v>
      </c>
      <c r="Y788" s="89" t="s">
        <v>2343</v>
      </c>
      <c r="Z788" s="89" t="s">
        <v>2136</v>
      </c>
      <c r="AA788" s="89" t="s">
        <v>3400</v>
      </c>
      <c r="AB788" s="89" t="s">
        <v>6296</v>
      </c>
      <c r="AC788" t="s">
        <v>27</v>
      </c>
      <c r="AD788" s="89">
        <v>0</v>
      </c>
      <c r="AE788" s="132">
        <f>Kalkulator!$F$3</f>
        <v>45383</v>
      </c>
      <c r="AF788" s="133">
        <f>Kalkulator!$H$3</f>
        <v>45412</v>
      </c>
    </row>
    <row r="789" spans="1:33" s="89" customFormat="1">
      <c r="A789" s="89" t="s">
        <v>433</v>
      </c>
      <c r="B789" s="89" t="s">
        <v>4</v>
      </c>
      <c r="C789" s="89" t="s">
        <v>2084</v>
      </c>
      <c r="D789" s="89" t="s">
        <v>29</v>
      </c>
      <c r="E789" s="89" t="s">
        <v>30</v>
      </c>
      <c r="F789" s="90" t="s">
        <v>434</v>
      </c>
      <c r="G789" s="91" t="s">
        <v>12</v>
      </c>
      <c r="H789" s="89" t="s">
        <v>23</v>
      </c>
      <c r="I789" s="89" t="s">
        <v>22</v>
      </c>
      <c r="J789" s="89">
        <v>467</v>
      </c>
      <c r="K789" s="89">
        <v>1</v>
      </c>
      <c r="L789" s="89" t="s">
        <v>1651</v>
      </c>
      <c r="M789" s="89" t="s">
        <v>21</v>
      </c>
      <c r="N789" s="89" t="s">
        <v>1348</v>
      </c>
      <c r="O789" s="89" t="s">
        <v>23</v>
      </c>
      <c r="P789" s="89" t="s">
        <v>23</v>
      </c>
      <c r="Q789" s="89" t="s">
        <v>23</v>
      </c>
      <c r="R789" s="89" t="s">
        <v>21</v>
      </c>
      <c r="S789" s="89">
        <v>1720398</v>
      </c>
      <c r="T789" s="89" t="s">
        <v>2484</v>
      </c>
      <c r="U789" s="89" t="s">
        <v>148</v>
      </c>
      <c r="V789" s="89" t="s">
        <v>25</v>
      </c>
      <c r="W789" s="89" t="s">
        <v>21</v>
      </c>
      <c r="X789" s="89" t="s">
        <v>23</v>
      </c>
      <c r="Y789" s="89" t="s">
        <v>5068</v>
      </c>
      <c r="Z789" s="89" t="s">
        <v>2137</v>
      </c>
      <c r="AA789" s="89" t="s">
        <v>3402</v>
      </c>
      <c r="AB789" s="89" t="s">
        <v>6297</v>
      </c>
      <c r="AC789" t="s">
        <v>27</v>
      </c>
      <c r="AD789" s="89">
        <v>0</v>
      </c>
      <c r="AE789" s="132">
        <f>Kalkulator!$F$3</f>
        <v>45383</v>
      </c>
      <c r="AF789" s="133">
        <f>Kalkulator!$H$3</f>
        <v>45412</v>
      </c>
    </row>
    <row r="790" spans="1:33" s="89" customFormat="1">
      <c r="A790" s="89" t="s">
        <v>420</v>
      </c>
      <c r="B790" s="89" t="s">
        <v>4</v>
      </c>
      <c r="C790" s="89" t="s">
        <v>2084</v>
      </c>
      <c r="D790" s="89" t="s">
        <v>29</v>
      </c>
      <c r="E790" s="89" t="s">
        <v>30</v>
      </c>
      <c r="F790" s="90" t="s">
        <v>421</v>
      </c>
      <c r="G790" s="91" t="s">
        <v>12</v>
      </c>
      <c r="H790" s="89" t="s">
        <v>23</v>
      </c>
      <c r="I790" s="89" t="s">
        <v>1348</v>
      </c>
      <c r="J790" s="89">
        <v>467</v>
      </c>
      <c r="K790" s="89">
        <v>1</v>
      </c>
      <c r="L790" s="89" t="s">
        <v>1651</v>
      </c>
      <c r="M790" s="89" t="s">
        <v>21</v>
      </c>
      <c r="N790" s="89" t="s">
        <v>1348</v>
      </c>
      <c r="O790" s="89" t="s">
        <v>23</v>
      </c>
      <c r="P790" s="89" t="s">
        <v>23</v>
      </c>
      <c r="Q790" s="89" t="s">
        <v>23</v>
      </c>
      <c r="R790" s="89" t="s">
        <v>21</v>
      </c>
      <c r="S790" s="89">
        <v>1720398</v>
      </c>
      <c r="T790" s="89" t="s">
        <v>2211</v>
      </c>
      <c r="U790" s="89" t="s">
        <v>148</v>
      </c>
      <c r="V790" s="89" t="s">
        <v>25</v>
      </c>
      <c r="W790" s="89" t="s">
        <v>21</v>
      </c>
      <c r="X790" s="89" t="s">
        <v>23</v>
      </c>
      <c r="Y790" s="89" t="s">
        <v>5069</v>
      </c>
      <c r="Z790" s="89" t="s">
        <v>2138</v>
      </c>
      <c r="AA790" s="89" t="s">
        <v>3404</v>
      </c>
      <c r="AB790" s="89" t="s">
        <v>6298</v>
      </c>
      <c r="AC790" t="s">
        <v>27</v>
      </c>
      <c r="AD790" s="89">
        <v>0</v>
      </c>
      <c r="AE790" s="132">
        <f>Kalkulator!$F$3</f>
        <v>45383</v>
      </c>
      <c r="AF790" s="133">
        <f>Kalkulator!$H$3</f>
        <v>45412</v>
      </c>
    </row>
    <row r="791" spans="1:33" s="89" customFormat="1">
      <c r="A791" s="89" t="s">
        <v>162</v>
      </c>
      <c r="B791" s="89" t="s">
        <v>4</v>
      </c>
      <c r="C791" s="89" t="s">
        <v>2084</v>
      </c>
      <c r="D791" s="89" t="s">
        <v>64</v>
      </c>
      <c r="E791" s="89" t="s">
        <v>65</v>
      </c>
      <c r="F791" s="90" t="s">
        <v>163</v>
      </c>
      <c r="G791" s="91" t="s">
        <v>12</v>
      </c>
      <c r="H791" s="89" t="s">
        <v>23</v>
      </c>
      <c r="I791" s="89" t="s">
        <v>1501</v>
      </c>
      <c r="J791" s="89">
        <v>467</v>
      </c>
      <c r="K791" s="89">
        <v>1</v>
      </c>
      <c r="L791" s="89" t="s">
        <v>1651</v>
      </c>
      <c r="M791" s="89" t="s">
        <v>21</v>
      </c>
      <c r="N791" s="89" t="s">
        <v>1297</v>
      </c>
      <c r="O791" s="89" t="s">
        <v>23</v>
      </c>
      <c r="P791" s="89" t="s">
        <v>23</v>
      </c>
      <c r="Q791" s="89" t="s">
        <v>23</v>
      </c>
      <c r="R791" s="89" t="s">
        <v>21</v>
      </c>
      <c r="S791" s="89">
        <v>632996</v>
      </c>
      <c r="T791" s="89" t="s">
        <v>2211</v>
      </c>
      <c r="U791" s="89" t="s">
        <v>94</v>
      </c>
      <c r="V791" s="89" t="s">
        <v>25</v>
      </c>
      <c r="W791" s="89" t="s">
        <v>21</v>
      </c>
      <c r="X791" s="89" t="s">
        <v>23</v>
      </c>
      <c r="Y791" s="89" t="s">
        <v>5070</v>
      </c>
      <c r="Z791" s="89" t="s">
        <v>2139</v>
      </c>
      <c r="AA791" s="89" t="s">
        <v>3406</v>
      </c>
      <c r="AB791" s="89" t="s">
        <v>6299</v>
      </c>
      <c r="AC791" t="s">
        <v>27</v>
      </c>
      <c r="AD791" s="89">
        <v>0</v>
      </c>
      <c r="AE791" s="132">
        <f>Kalkulator!$F$3</f>
        <v>45383</v>
      </c>
      <c r="AF791" s="133">
        <f>Kalkulator!$H$3</f>
        <v>45412</v>
      </c>
    </row>
    <row r="792" spans="1:33" s="89" customFormat="1">
      <c r="A792" s="89" t="s">
        <v>159</v>
      </c>
      <c r="B792" s="89" t="s">
        <v>4</v>
      </c>
      <c r="C792" s="89" t="s">
        <v>2084</v>
      </c>
      <c r="D792" s="89" t="s">
        <v>64</v>
      </c>
      <c r="E792" s="89" t="s">
        <v>65</v>
      </c>
      <c r="F792" s="90" t="s">
        <v>160</v>
      </c>
      <c r="G792" s="91" t="s">
        <v>12</v>
      </c>
      <c r="H792" s="89" t="s">
        <v>23</v>
      </c>
      <c r="I792" s="89" t="s">
        <v>161</v>
      </c>
      <c r="J792" s="89">
        <v>467</v>
      </c>
      <c r="K792" s="89">
        <v>1</v>
      </c>
      <c r="L792" s="89" t="s">
        <v>1651</v>
      </c>
      <c r="M792" s="89" t="s">
        <v>21</v>
      </c>
      <c r="N792" s="89" t="s">
        <v>161</v>
      </c>
      <c r="O792" s="89" t="s">
        <v>23</v>
      </c>
      <c r="P792" s="89" t="s">
        <v>23</v>
      </c>
      <c r="Q792" s="89" t="s">
        <v>23</v>
      </c>
      <c r="R792" s="89" t="s">
        <v>21</v>
      </c>
      <c r="S792" s="89">
        <v>632996</v>
      </c>
      <c r="T792" s="89" t="s">
        <v>2211</v>
      </c>
      <c r="U792" s="89" t="s">
        <v>94</v>
      </c>
      <c r="V792" s="89" t="s">
        <v>25</v>
      </c>
      <c r="W792" s="89" t="s">
        <v>21</v>
      </c>
      <c r="X792" s="89" t="s">
        <v>23</v>
      </c>
      <c r="Y792" s="89" t="s">
        <v>5071</v>
      </c>
      <c r="Z792" s="89" t="s">
        <v>2140</v>
      </c>
      <c r="AA792" s="89" t="s">
        <v>3408</v>
      </c>
      <c r="AB792" s="89" t="s">
        <v>6300</v>
      </c>
      <c r="AC792" t="s">
        <v>27</v>
      </c>
      <c r="AD792" s="89">
        <v>0</v>
      </c>
      <c r="AE792" s="132">
        <f>Kalkulator!$F$3</f>
        <v>45383</v>
      </c>
      <c r="AF792" s="133">
        <f>Kalkulator!$H$3</f>
        <v>45412</v>
      </c>
    </row>
    <row r="793" spans="1:33" s="89" customFormat="1">
      <c r="A793" s="89" t="s">
        <v>592</v>
      </c>
      <c r="B793" s="89" t="s">
        <v>4</v>
      </c>
      <c r="C793" s="89" t="s">
        <v>2084</v>
      </c>
      <c r="D793" s="89" t="s">
        <v>64</v>
      </c>
      <c r="E793" s="89" t="s">
        <v>65</v>
      </c>
      <c r="F793" s="90" t="s">
        <v>593</v>
      </c>
      <c r="G793" s="91" t="s">
        <v>12</v>
      </c>
      <c r="H793" s="89" t="s">
        <v>23</v>
      </c>
      <c r="I793" s="89" t="s">
        <v>1487</v>
      </c>
      <c r="J793" s="89">
        <v>467</v>
      </c>
      <c r="K793" s="89">
        <v>1</v>
      </c>
      <c r="L793" s="89" t="s">
        <v>1651</v>
      </c>
      <c r="M793" s="89" t="s">
        <v>21</v>
      </c>
      <c r="N793" s="89" t="s">
        <v>1287</v>
      </c>
      <c r="O793" s="89" t="s">
        <v>23</v>
      </c>
      <c r="P793" s="89" t="s">
        <v>23</v>
      </c>
      <c r="Q793" s="89" t="s">
        <v>23</v>
      </c>
      <c r="R793" s="89" t="s">
        <v>21</v>
      </c>
      <c r="S793" s="89">
        <v>632996</v>
      </c>
      <c r="T793" s="89" t="s">
        <v>2211</v>
      </c>
      <c r="U793" s="89" t="s">
        <v>24</v>
      </c>
      <c r="V793" s="89" t="s">
        <v>25</v>
      </c>
      <c r="W793" s="89" t="s">
        <v>21</v>
      </c>
      <c r="X793" s="89" t="s">
        <v>23</v>
      </c>
      <c r="Y793" s="89" t="s">
        <v>2459</v>
      </c>
      <c r="Z793" s="89" t="s">
        <v>2141</v>
      </c>
      <c r="AA793" s="89" t="s">
        <v>3410</v>
      </c>
      <c r="AB793" s="89" t="s">
        <v>6301</v>
      </c>
      <c r="AC793" t="s">
        <v>27</v>
      </c>
      <c r="AD793" s="89">
        <v>0</v>
      </c>
      <c r="AE793" s="132">
        <f>Kalkulator!$F$3</f>
        <v>45383</v>
      </c>
      <c r="AF793" s="133">
        <f>Kalkulator!$H$3</f>
        <v>45412</v>
      </c>
    </row>
    <row r="794" spans="1:33" s="89" customFormat="1">
      <c r="A794" s="89" t="s">
        <v>229</v>
      </c>
      <c r="B794" s="89" t="s">
        <v>4</v>
      </c>
      <c r="C794" s="89" t="s">
        <v>2084</v>
      </c>
      <c r="D794" s="89" t="s">
        <v>64</v>
      </c>
      <c r="E794" s="89" t="s">
        <v>65</v>
      </c>
      <c r="F794" s="90" t="s">
        <v>230</v>
      </c>
      <c r="G794" s="91" t="s">
        <v>12</v>
      </c>
      <c r="H794" s="89" t="s">
        <v>23</v>
      </c>
      <c r="I794" s="89" t="s">
        <v>231</v>
      </c>
      <c r="J794" s="89">
        <v>467</v>
      </c>
      <c r="K794" s="89">
        <v>1</v>
      </c>
      <c r="L794" s="89" t="s">
        <v>1651</v>
      </c>
      <c r="M794" s="89" t="s">
        <v>21</v>
      </c>
      <c r="N794" s="89" t="s">
        <v>1324</v>
      </c>
      <c r="O794" s="89" t="s">
        <v>23</v>
      </c>
      <c r="P794" s="89" t="s">
        <v>23</v>
      </c>
      <c r="Q794" s="89" t="s">
        <v>23</v>
      </c>
      <c r="R794" s="89" t="s">
        <v>21</v>
      </c>
      <c r="S794" s="89">
        <v>632996</v>
      </c>
      <c r="T794" s="89" t="s">
        <v>2211</v>
      </c>
      <c r="U794" s="89" t="s">
        <v>94</v>
      </c>
      <c r="V794" s="89" t="s">
        <v>25</v>
      </c>
      <c r="W794" s="89" t="s">
        <v>21</v>
      </c>
      <c r="X794" s="89" t="s">
        <v>23</v>
      </c>
      <c r="Y794" s="89" t="s">
        <v>2460</v>
      </c>
      <c r="Z794" s="89" t="s">
        <v>2142</v>
      </c>
      <c r="AA794" s="89" t="s">
        <v>3412</v>
      </c>
      <c r="AB794" s="89" t="s">
        <v>6302</v>
      </c>
      <c r="AC794" t="s">
        <v>27</v>
      </c>
      <c r="AD794" s="89">
        <v>0</v>
      </c>
      <c r="AE794" s="132">
        <f>Kalkulator!$F$3</f>
        <v>45383</v>
      </c>
      <c r="AF794" s="133">
        <f>Kalkulator!$H$3</f>
        <v>45412</v>
      </c>
    </row>
    <row r="795" spans="1:33" s="89" customFormat="1">
      <c r="A795" s="89" t="s">
        <v>429</v>
      </c>
      <c r="B795" s="89" t="s">
        <v>4</v>
      </c>
      <c r="C795" s="89" t="s">
        <v>2084</v>
      </c>
      <c r="D795" s="89" t="s">
        <v>64</v>
      </c>
      <c r="E795" s="89" t="s">
        <v>65</v>
      </c>
      <c r="F795" s="90" t="s">
        <v>69</v>
      </c>
      <c r="G795" s="91" t="s">
        <v>12</v>
      </c>
      <c r="H795" s="89" t="s">
        <v>23</v>
      </c>
      <c r="I795" s="89" t="s">
        <v>70</v>
      </c>
      <c r="J795" s="89">
        <v>467</v>
      </c>
      <c r="K795" s="89">
        <v>1</v>
      </c>
      <c r="L795" s="89" t="s">
        <v>1651</v>
      </c>
      <c r="M795" s="89" t="s">
        <v>21</v>
      </c>
      <c r="N795" s="89" t="s">
        <v>1287</v>
      </c>
      <c r="O795" s="89" t="s">
        <v>23</v>
      </c>
      <c r="P795" s="89" t="s">
        <v>23</v>
      </c>
      <c r="Q795" s="89" t="s">
        <v>23</v>
      </c>
      <c r="R795" s="89" t="s">
        <v>21</v>
      </c>
      <c r="S795" s="89">
        <v>632996</v>
      </c>
      <c r="T795" s="89" t="s">
        <v>2211</v>
      </c>
      <c r="U795" s="89" t="s">
        <v>148</v>
      </c>
      <c r="V795" s="89" t="s">
        <v>25</v>
      </c>
      <c r="W795" s="89" t="s">
        <v>21</v>
      </c>
      <c r="X795" s="89" t="s">
        <v>23</v>
      </c>
      <c r="Y795" s="89" t="s">
        <v>5072</v>
      </c>
      <c r="Z795" s="89" t="s">
        <v>2143</v>
      </c>
      <c r="AA795" s="89" t="s">
        <v>3414</v>
      </c>
      <c r="AB795" s="89" t="s">
        <v>6303</v>
      </c>
      <c r="AC795" t="s">
        <v>27</v>
      </c>
      <c r="AD795" s="89">
        <v>0</v>
      </c>
      <c r="AE795" s="132">
        <f>Kalkulator!$F$3</f>
        <v>45383</v>
      </c>
      <c r="AF795" s="133">
        <f>Kalkulator!$H$3</f>
        <v>45412</v>
      </c>
    </row>
    <row r="796" spans="1:33" s="89" customFormat="1">
      <c r="A796" s="89" t="s">
        <v>164</v>
      </c>
      <c r="B796" s="89" t="s">
        <v>4</v>
      </c>
      <c r="C796" s="89" t="s">
        <v>2084</v>
      </c>
      <c r="D796" s="89" t="s">
        <v>64</v>
      </c>
      <c r="E796" s="89" t="s">
        <v>65</v>
      </c>
      <c r="F796" s="90" t="s">
        <v>165</v>
      </c>
      <c r="G796" s="91" t="s">
        <v>12</v>
      </c>
      <c r="H796" s="89" t="s">
        <v>23</v>
      </c>
      <c r="I796" s="89" t="s">
        <v>22</v>
      </c>
      <c r="J796" s="89">
        <v>467</v>
      </c>
      <c r="K796" s="89">
        <v>1</v>
      </c>
      <c r="L796" s="89" t="s">
        <v>1651</v>
      </c>
      <c r="M796" s="89" t="s">
        <v>21</v>
      </c>
      <c r="N796" s="89" t="s">
        <v>1287</v>
      </c>
      <c r="O796" s="89" t="s">
        <v>23</v>
      </c>
      <c r="P796" s="89" t="s">
        <v>23</v>
      </c>
      <c r="Q796" s="89" t="s">
        <v>23</v>
      </c>
      <c r="R796" s="89" t="s">
        <v>21</v>
      </c>
      <c r="S796" s="89">
        <v>632996</v>
      </c>
      <c r="T796" s="89" t="s">
        <v>2209</v>
      </c>
      <c r="U796" s="89" t="s">
        <v>94</v>
      </c>
      <c r="V796" s="89" t="s">
        <v>25</v>
      </c>
      <c r="W796" s="89" t="s">
        <v>21</v>
      </c>
      <c r="X796" s="89" t="s">
        <v>23</v>
      </c>
      <c r="Y796" s="89" t="s">
        <v>5073</v>
      </c>
      <c r="Z796" s="89" t="s">
        <v>2144</v>
      </c>
      <c r="AA796" s="89" t="s">
        <v>3416</v>
      </c>
      <c r="AB796" s="89" t="s">
        <v>6304</v>
      </c>
      <c r="AC796" t="s">
        <v>27</v>
      </c>
      <c r="AD796" s="89">
        <v>0</v>
      </c>
      <c r="AE796" s="132">
        <f>Kalkulator!$F$3</f>
        <v>45383</v>
      </c>
      <c r="AF796" s="133">
        <f>Kalkulator!$H$3</f>
        <v>45412</v>
      </c>
    </row>
    <row r="797" spans="1:33" s="89" customFormat="1">
      <c r="A797" s="89" t="s">
        <v>2196</v>
      </c>
      <c r="B797" s="89" t="s">
        <v>4</v>
      </c>
      <c r="C797" s="89" t="s">
        <v>2084</v>
      </c>
      <c r="D797" s="89" t="s">
        <v>64</v>
      </c>
      <c r="E797" s="89" t="s">
        <v>65</v>
      </c>
      <c r="F797" s="90" t="s">
        <v>438</v>
      </c>
      <c r="G797" s="91" t="s">
        <v>12</v>
      </c>
      <c r="H797" s="89" t="s">
        <v>23</v>
      </c>
      <c r="I797" s="89" t="s">
        <v>439</v>
      </c>
      <c r="J797" s="89">
        <v>467</v>
      </c>
      <c r="K797" s="89">
        <v>1</v>
      </c>
      <c r="L797" s="89" t="s">
        <v>1651</v>
      </c>
      <c r="M797" s="89" t="s">
        <v>21</v>
      </c>
      <c r="N797" s="89" t="s">
        <v>1297</v>
      </c>
      <c r="O797" s="89" t="s">
        <v>23</v>
      </c>
      <c r="P797" s="89" t="s">
        <v>23</v>
      </c>
      <c r="Q797" s="89" t="s">
        <v>23</v>
      </c>
      <c r="R797" s="89" t="s">
        <v>21</v>
      </c>
      <c r="S797" s="89">
        <v>632996</v>
      </c>
      <c r="T797" s="89" t="s">
        <v>2211</v>
      </c>
      <c r="U797" s="89" t="s">
        <v>148</v>
      </c>
      <c r="V797" s="89" t="s">
        <v>25</v>
      </c>
      <c r="W797" s="89" t="s">
        <v>21</v>
      </c>
      <c r="X797" s="89" t="s">
        <v>23</v>
      </c>
      <c r="Y797" s="89" t="s">
        <v>2462</v>
      </c>
      <c r="Z797" s="89" t="s">
        <v>2145</v>
      </c>
      <c r="AA797" s="89" t="s">
        <v>3418</v>
      </c>
      <c r="AB797" s="89" t="s">
        <v>6305</v>
      </c>
      <c r="AC797" t="s">
        <v>27</v>
      </c>
      <c r="AD797" s="89">
        <v>0</v>
      </c>
      <c r="AE797" s="132">
        <f>Kalkulator!$F$3</f>
        <v>45383</v>
      </c>
      <c r="AF797" s="133">
        <f>Kalkulator!$H$3</f>
        <v>45412</v>
      </c>
    </row>
    <row r="798" spans="1:33" s="89" customFormat="1">
      <c r="A798" s="89" t="s">
        <v>514</v>
      </c>
      <c r="B798" s="89" t="s">
        <v>1526</v>
      </c>
      <c r="C798" s="89" t="s">
        <v>1560</v>
      </c>
      <c r="D798" s="89" t="s">
        <v>233</v>
      </c>
      <c r="E798" s="89" t="s">
        <v>234</v>
      </c>
      <c r="F798" s="90" t="s">
        <v>515</v>
      </c>
      <c r="G798" s="91" t="s">
        <v>12</v>
      </c>
      <c r="H798" s="89" t="s">
        <v>22</v>
      </c>
      <c r="I798" s="89" t="s">
        <v>22</v>
      </c>
      <c r="J798" s="89">
        <v>32800</v>
      </c>
      <c r="K798" s="89">
        <v>1</v>
      </c>
      <c r="L798" s="89" t="s">
        <v>21</v>
      </c>
      <c r="M798" s="89">
        <v>2</v>
      </c>
      <c r="N798" s="89" t="s">
        <v>1370</v>
      </c>
      <c r="O798" s="89" t="s">
        <v>22</v>
      </c>
      <c r="P798" s="89" t="s">
        <v>22</v>
      </c>
      <c r="Q798" s="89" t="s">
        <v>23</v>
      </c>
      <c r="R798" s="89" t="s">
        <v>21</v>
      </c>
      <c r="S798" s="89">
        <v>294675</v>
      </c>
      <c r="T798" s="89" t="s">
        <v>1272</v>
      </c>
      <c r="U798" s="89" t="s">
        <v>516</v>
      </c>
      <c r="V798" s="89" t="s">
        <v>483</v>
      </c>
      <c r="W798" s="89" t="s">
        <v>21</v>
      </c>
      <c r="X798" s="89" t="s">
        <v>22</v>
      </c>
      <c r="Y798" s="89" t="s">
        <v>21</v>
      </c>
      <c r="Z798" s="89" t="s">
        <v>2146</v>
      </c>
      <c r="AA798" s="89" t="s">
        <v>3420</v>
      </c>
      <c r="AB798" s="89" t="s">
        <v>3587</v>
      </c>
      <c r="AC798" t="s">
        <v>517</v>
      </c>
      <c r="AD798" s="89">
        <v>0</v>
      </c>
      <c r="AE798" s="132">
        <f>Kalkulator!$F$3</f>
        <v>45383</v>
      </c>
      <c r="AF798" s="133">
        <f>Kalkulator!$H$3</f>
        <v>45412</v>
      </c>
      <c r="AG798" s="93">
        <v>2750</v>
      </c>
    </row>
    <row r="799" spans="1:33" s="89" customFormat="1">
      <c r="A799" s="89" t="s">
        <v>511</v>
      </c>
      <c r="B799" s="89" t="s">
        <v>1526</v>
      </c>
      <c r="C799" s="89" t="s">
        <v>1560</v>
      </c>
      <c r="D799" s="89" t="s">
        <v>233</v>
      </c>
      <c r="E799" s="89" t="s">
        <v>234</v>
      </c>
      <c r="F799" s="90" t="s">
        <v>512</v>
      </c>
      <c r="G799" s="91" t="s">
        <v>12</v>
      </c>
      <c r="H799" s="89" t="s">
        <v>22</v>
      </c>
      <c r="I799" s="89" t="s">
        <v>22</v>
      </c>
      <c r="J799" s="89">
        <v>26500</v>
      </c>
      <c r="K799" s="89">
        <v>1</v>
      </c>
      <c r="L799" s="89" t="s">
        <v>21</v>
      </c>
      <c r="M799" s="89">
        <v>3</v>
      </c>
      <c r="N799" s="89" t="s">
        <v>1343</v>
      </c>
      <c r="O799" s="89" t="s">
        <v>22</v>
      </c>
      <c r="P799" s="89" t="s">
        <v>22</v>
      </c>
      <c r="Q799" s="89" t="s">
        <v>23</v>
      </c>
      <c r="R799" s="89" t="s">
        <v>21</v>
      </c>
      <c r="S799" s="89">
        <v>294675</v>
      </c>
      <c r="T799" s="89" t="s">
        <v>1272</v>
      </c>
      <c r="U799" s="89" t="s">
        <v>488</v>
      </c>
      <c r="V799" s="89" t="s">
        <v>513</v>
      </c>
      <c r="W799" s="89" t="s">
        <v>21</v>
      </c>
      <c r="X799" s="89" t="s">
        <v>22</v>
      </c>
      <c r="Y799" s="89" t="s">
        <v>21</v>
      </c>
      <c r="Z799" s="89" t="s">
        <v>2147</v>
      </c>
      <c r="AA799" s="89" t="s">
        <v>3422</v>
      </c>
      <c r="AB799" s="89" t="s">
        <v>3588</v>
      </c>
      <c r="AC799" t="s">
        <v>484</v>
      </c>
      <c r="AD799" s="89">
        <v>0</v>
      </c>
      <c r="AE799" s="132">
        <f>Kalkulator!$F$3</f>
        <v>45383</v>
      </c>
      <c r="AF799" s="133">
        <f>Kalkulator!$H$3</f>
        <v>45412</v>
      </c>
      <c r="AG799" s="93">
        <v>2750</v>
      </c>
    </row>
    <row r="800" spans="1:33" s="89" customFormat="1">
      <c r="A800" s="89" t="s">
        <v>509</v>
      </c>
      <c r="B800" s="89" t="s">
        <v>1526</v>
      </c>
      <c r="C800" s="89" t="s">
        <v>1560</v>
      </c>
      <c r="D800" s="89" t="s">
        <v>233</v>
      </c>
      <c r="E800" s="89" t="s">
        <v>234</v>
      </c>
      <c r="F800" s="90" t="s">
        <v>510</v>
      </c>
      <c r="G800" s="91" t="s">
        <v>12</v>
      </c>
      <c r="H800" s="89" t="s">
        <v>22</v>
      </c>
      <c r="I800" s="89" t="s">
        <v>22</v>
      </c>
      <c r="J800" s="89">
        <v>32790</v>
      </c>
      <c r="K800" s="89">
        <v>1</v>
      </c>
      <c r="L800" s="89" t="s">
        <v>21</v>
      </c>
      <c r="M800" s="89">
        <v>1</v>
      </c>
      <c r="N800" s="89" t="s">
        <v>1302</v>
      </c>
      <c r="O800" s="89" t="s">
        <v>22</v>
      </c>
      <c r="P800" s="89" t="s">
        <v>22</v>
      </c>
      <c r="Q800" s="89" t="s">
        <v>23</v>
      </c>
      <c r="R800" s="89" t="s">
        <v>21</v>
      </c>
      <c r="S800" s="89">
        <v>294675</v>
      </c>
      <c r="T800" s="89" t="s">
        <v>1272</v>
      </c>
      <c r="U800" s="89" t="s">
        <v>345</v>
      </c>
      <c r="V800" s="89" t="s">
        <v>491</v>
      </c>
      <c r="W800" s="89" t="s">
        <v>21</v>
      </c>
      <c r="X800" s="89" t="s">
        <v>22</v>
      </c>
      <c r="Y800" s="89" t="s">
        <v>21</v>
      </c>
      <c r="Z800" s="89" t="s">
        <v>2148</v>
      </c>
      <c r="AA800" s="89" t="s">
        <v>3424</v>
      </c>
      <c r="AB800" s="89" t="s">
        <v>3589</v>
      </c>
      <c r="AC800" t="s">
        <v>484</v>
      </c>
      <c r="AD800" s="89">
        <v>0</v>
      </c>
      <c r="AE800" s="132">
        <f>Kalkulator!$F$3</f>
        <v>45383</v>
      </c>
      <c r="AF800" s="133">
        <f>Kalkulator!$H$3</f>
        <v>45412</v>
      </c>
      <c r="AG800" s="93">
        <v>2750</v>
      </c>
    </row>
    <row r="801" spans="1:33" s="89" customFormat="1">
      <c r="A801" s="89" t="s">
        <v>579</v>
      </c>
      <c r="B801" s="89" t="s">
        <v>1526</v>
      </c>
      <c r="C801" s="89" t="s">
        <v>1560</v>
      </c>
      <c r="D801" s="89" t="s">
        <v>233</v>
      </c>
      <c r="E801" s="89" t="s">
        <v>234</v>
      </c>
      <c r="F801" s="90" t="s">
        <v>580</v>
      </c>
      <c r="G801" s="91" t="s">
        <v>12</v>
      </c>
      <c r="H801" s="89" t="s">
        <v>22</v>
      </c>
      <c r="I801" s="89" t="s">
        <v>22</v>
      </c>
      <c r="J801" s="89">
        <v>32200</v>
      </c>
      <c r="K801" s="89">
        <v>1</v>
      </c>
      <c r="L801" s="89" t="s">
        <v>21</v>
      </c>
      <c r="M801" s="89">
        <v>1</v>
      </c>
      <c r="N801" s="89" t="s">
        <v>1325</v>
      </c>
      <c r="O801" s="89" t="s">
        <v>22</v>
      </c>
      <c r="P801" s="89" t="s">
        <v>22</v>
      </c>
      <c r="Q801" s="89" t="s">
        <v>23</v>
      </c>
      <c r="R801" s="89" t="s">
        <v>21</v>
      </c>
      <c r="S801" s="89">
        <v>294675</v>
      </c>
      <c r="T801" s="89" t="s">
        <v>1272</v>
      </c>
      <c r="U801" s="89" t="s">
        <v>487</v>
      </c>
      <c r="V801" s="89" t="s">
        <v>5074</v>
      </c>
      <c r="W801" s="89" t="s">
        <v>21</v>
      </c>
      <c r="X801" s="89" t="s">
        <v>22</v>
      </c>
      <c r="Y801" s="89" t="s">
        <v>21</v>
      </c>
      <c r="Z801" s="89" t="s">
        <v>2149</v>
      </c>
      <c r="AA801" s="89" t="s">
        <v>3426</v>
      </c>
      <c r="AB801" s="89" t="s">
        <v>3590</v>
      </c>
      <c r="AC801" t="s">
        <v>484</v>
      </c>
      <c r="AD801" s="89">
        <v>0</v>
      </c>
      <c r="AE801" s="132">
        <f>Kalkulator!$F$3</f>
        <v>45383</v>
      </c>
      <c r="AF801" s="133">
        <f>Kalkulator!$H$3</f>
        <v>45412</v>
      </c>
      <c r="AG801" s="93">
        <v>2750</v>
      </c>
    </row>
    <row r="802" spans="1:33" s="89" customFormat="1">
      <c r="A802" s="89" t="s">
        <v>1527</v>
      </c>
      <c r="B802" s="89" t="s">
        <v>1526</v>
      </c>
      <c r="C802" s="89" t="s">
        <v>1560</v>
      </c>
      <c r="D802" s="89" t="s">
        <v>18</v>
      </c>
      <c r="E802" s="89" t="s">
        <v>19</v>
      </c>
      <c r="F802" s="90" t="s">
        <v>1528</v>
      </c>
      <c r="G802" s="91" t="s">
        <v>12</v>
      </c>
      <c r="H802" s="89" t="s">
        <v>22</v>
      </c>
      <c r="I802" s="89" t="s">
        <v>1529</v>
      </c>
      <c r="J802" s="89">
        <v>67300</v>
      </c>
      <c r="K802" s="89">
        <v>1</v>
      </c>
      <c r="L802" s="89" t="s">
        <v>21</v>
      </c>
      <c r="M802" s="89">
        <v>1</v>
      </c>
      <c r="N802" s="89" t="s">
        <v>1327</v>
      </c>
      <c r="O802" s="89" t="s">
        <v>22</v>
      </c>
      <c r="P802" s="89" t="s">
        <v>23</v>
      </c>
      <c r="Q802" s="89" t="s">
        <v>23</v>
      </c>
      <c r="R802" s="89" t="s">
        <v>21</v>
      </c>
      <c r="S802" s="89">
        <v>356177</v>
      </c>
      <c r="T802" s="89" t="s">
        <v>1269</v>
      </c>
      <c r="U802" s="89" t="s">
        <v>480</v>
      </c>
      <c r="V802" s="89" t="s">
        <v>481</v>
      </c>
      <c r="W802" s="89" t="s">
        <v>21</v>
      </c>
      <c r="X802" s="89" t="s">
        <v>22</v>
      </c>
      <c r="Y802" s="89" t="s">
        <v>21</v>
      </c>
      <c r="Z802" s="89" t="s">
        <v>2150</v>
      </c>
      <c r="AA802" s="89" t="s">
        <v>3428</v>
      </c>
      <c r="AB802" s="89" t="s">
        <v>3591</v>
      </c>
      <c r="AC802" t="s">
        <v>188</v>
      </c>
      <c r="AD802" s="89">
        <v>0</v>
      </c>
      <c r="AE802" s="132">
        <f>Kalkulator!$F$3</f>
        <v>45383</v>
      </c>
      <c r="AF802" s="133">
        <f>Kalkulator!$H$3</f>
        <v>45412</v>
      </c>
      <c r="AG802" s="93">
        <v>3500</v>
      </c>
    </row>
    <row r="803" spans="1:33" s="89" customFormat="1">
      <c r="A803" s="89" t="s">
        <v>554</v>
      </c>
      <c r="B803" s="89" t="s">
        <v>1526</v>
      </c>
      <c r="C803" s="89" t="s">
        <v>1560</v>
      </c>
      <c r="D803" s="89" t="s">
        <v>58</v>
      </c>
      <c r="E803" s="89" t="s">
        <v>245</v>
      </c>
      <c r="F803" s="90" t="s">
        <v>246</v>
      </c>
      <c r="G803" s="91" t="s">
        <v>12</v>
      </c>
      <c r="H803" s="89" t="s">
        <v>22</v>
      </c>
      <c r="I803" s="89" t="s">
        <v>174</v>
      </c>
      <c r="J803" s="89">
        <v>41500</v>
      </c>
      <c r="K803" s="89">
        <v>1</v>
      </c>
      <c r="L803" s="89" t="s">
        <v>21</v>
      </c>
      <c r="M803" s="89">
        <v>2</v>
      </c>
      <c r="N803" s="89" t="s">
        <v>1329</v>
      </c>
      <c r="O803" s="89" t="s">
        <v>23</v>
      </c>
      <c r="P803" s="89" t="s">
        <v>23</v>
      </c>
      <c r="Q803" s="89" t="s">
        <v>23</v>
      </c>
      <c r="R803" s="89" t="s">
        <v>62</v>
      </c>
      <c r="S803" s="89">
        <v>33556</v>
      </c>
      <c r="T803" s="89" t="s">
        <v>1269</v>
      </c>
      <c r="U803" s="89" t="s">
        <v>555</v>
      </c>
      <c r="V803" s="89" t="s">
        <v>5074</v>
      </c>
      <c r="W803" s="89" t="s">
        <v>21</v>
      </c>
      <c r="X803" s="89" t="s">
        <v>22</v>
      </c>
      <c r="Y803" s="89" t="s">
        <v>21</v>
      </c>
      <c r="Z803" s="89" t="s">
        <v>2151</v>
      </c>
      <c r="AA803" s="89" t="s">
        <v>3430</v>
      </c>
      <c r="AB803" s="89" t="s">
        <v>3592</v>
      </c>
      <c r="AC803" t="s">
        <v>188</v>
      </c>
      <c r="AD803" s="89">
        <v>0</v>
      </c>
      <c r="AE803" s="132">
        <f>Kalkulator!$F$3</f>
        <v>45383</v>
      </c>
      <c r="AF803" s="133">
        <f>Kalkulator!$H$3</f>
        <v>45412</v>
      </c>
      <c r="AG803" s="93">
        <v>3000</v>
      </c>
    </row>
    <row r="804" spans="1:33" s="89" customFormat="1">
      <c r="A804" s="89" t="s">
        <v>638</v>
      </c>
      <c r="B804" s="89" t="s">
        <v>1526</v>
      </c>
      <c r="C804" s="89" t="s">
        <v>1560</v>
      </c>
      <c r="D804" s="89" t="s">
        <v>58</v>
      </c>
      <c r="E804" s="89" t="s">
        <v>107</v>
      </c>
      <c r="F804" s="90" t="s">
        <v>639</v>
      </c>
      <c r="G804" s="91" t="s">
        <v>12</v>
      </c>
      <c r="H804" s="89" t="s">
        <v>22</v>
      </c>
      <c r="I804" s="89" t="s">
        <v>1530</v>
      </c>
      <c r="J804" s="89">
        <v>47800</v>
      </c>
      <c r="K804" s="89">
        <v>1</v>
      </c>
      <c r="L804" s="89" t="s">
        <v>21</v>
      </c>
      <c r="M804" s="89">
        <v>1</v>
      </c>
      <c r="N804" s="89" t="s">
        <v>1330</v>
      </c>
      <c r="O804" s="89" t="s">
        <v>22</v>
      </c>
      <c r="P804" s="89" t="s">
        <v>22</v>
      </c>
      <c r="Q804" s="89" t="s">
        <v>23</v>
      </c>
      <c r="R804" s="89" t="s">
        <v>21</v>
      </c>
      <c r="S804" s="89">
        <v>235156</v>
      </c>
      <c r="T804" s="89" t="s">
        <v>1269</v>
      </c>
      <c r="U804" s="89" t="s">
        <v>487</v>
      </c>
      <c r="V804" s="89" t="s">
        <v>5074</v>
      </c>
      <c r="W804" s="89" t="s">
        <v>21</v>
      </c>
      <c r="X804" s="89" t="s">
        <v>22</v>
      </c>
      <c r="Y804" s="89" t="s">
        <v>21</v>
      </c>
      <c r="Z804" s="89" t="s">
        <v>2152</v>
      </c>
      <c r="AA804" s="89" t="s">
        <v>3432</v>
      </c>
      <c r="AB804" s="89" t="s">
        <v>3593</v>
      </c>
      <c r="AC804" t="s">
        <v>561</v>
      </c>
      <c r="AD804" s="89">
        <v>0</v>
      </c>
      <c r="AE804" s="132">
        <f>Kalkulator!$F$3</f>
        <v>45383</v>
      </c>
      <c r="AF804" s="133">
        <f>Kalkulator!$H$3</f>
        <v>45412</v>
      </c>
      <c r="AG804" s="93">
        <v>3000</v>
      </c>
    </row>
    <row r="805" spans="1:33" s="89" customFormat="1">
      <c r="A805" s="89" t="s">
        <v>558</v>
      </c>
      <c r="B805" s="89" t="s">
        <v>1526</v>
      </c>
      <c r="C805" s="89" t="s">
        <v>1560</v>
      </c>
      <c r="D805" s="89" t="s">
        <v>58</v>
      </c>
      <c r="E805" s="89" t="s">
        <v>107</v>
      </c>
      <c r="F805" s="90" t="s">
        <v>559</v>
      </c>
      <c r="G805" s="91" t="s">
        <v>12</v>
      </c>
      <c r="H805" s="89" t="s">
        <v>22</v>
      </c>
      <c r="I805" s="89" t="s">
        <v>1531</v>
      </c>
      <c r="J805" s="89">
        <v>46200</v>
      </c>
      <c r="K805" s="89">
        <v>1</v>
      </c>
      <c r="L805" s="89" t="s">
        <v>21</v>
      </c>
      <c r="M805" s="89">
        <v>2</v>
      </c>
      <c r="N805" s="89" t="s">
        <v>1377</v>
      </c>
      <c r="O805" s="89" t="s">
        <v>22</v>
      </c>
      <c r="P805" s="89" t="s">
        <v>22</v>
      </c>
      <c r="Q805" s="89" t="s">
        <v>23</v>
      </c>
      <c r="R805" s="89" t="s">
        <v>21</v>
      </c>
      <c r="S805" s="89">
        <v>234472</v>
      </c>
      <c r="T805" s="89" t="s">
        <v>1265</v>
      </c>
      <c r="U805" s="89" t="s">
        <v>560</v>
      </c>
      <c r="V805" s="89" t="s">
        <v>483</v>
      </c>
      <c r="W805" s="89" t="s">
        <v>21</v>
      </c>
      <c r="X805" s="89" t="s">
        <v>22</v>
      </c>
      <c r="Y805" s="89" t="s">
        <v>21</v>
      </c>
      <c r="Z805" s="89" t="s">
        <v>2153</v>
      </c>
      <c r="AA805" s="89" t="s">
        <v>3434</v>
      </c>
      <c r="AB805" s="89" t="s">
        <v>3594</v>
      </c>
      <c r="AC805" t="s">
        <v>561</v>
      </c>
      <c r="AD805" s="89">
        <v>0</v>
      </c>
      <c r="AE805" s="132">
        <f>Kalkulator!$F$3</f>
        <v>45383</v>
      </c>
      <c r="AF805" s="133">
        <f>Kalkulator!$H$3</f>
        <v>45412</v>
      </c>
      <c r="AG805" s="93">
        <v>2250</v>
      </c>
    </row>
    <row r="806" spans="1:33" s="89" customFormat="1">
      <c r="A806" s="89" t="s">
        <v>556</v>
      </c>
      <c r="B806" s="89" t="s">
        <v>1526</v>
      </c>
      <c r="C806" s="89" t="s">
        <v>1560</v>
      </c>
      <c r="D806" s="89" t="s">
        <v>58</v>
      </c>
      <c r="E806" s="89" t="s">
        <v>107</v>
      </c>
      <c r="F806" s="90" t="s">
        <v>557</v>
      </c>
      <c r="G806" s="91" t="s">
        <v>12</v>
      </c>
      <c r="H806" s="89" t="s">
        <v>22</v>
      </c>
      <c r="I806" s="89" t="s">
        <v>22</v>
      </c>
      <c r="J806" s="89">
        <v>124700</v>
      </c>
      <c r="K806" s="89">
        <v>1</v>
      </c>
      <c r="L806" s="89" t="s">
        <v>5075</v>
      </c>
      <c r="M806" s="89">
        <v>1</v>
      </c>
      <c r="N806" s="89" t="s">
        <v>1281</v>
      </c>
      <c r="O806" s="89" t="s">
        <v>22</v>
      </c>
      <c r="P806" s="89" t="s">
        <v>22</v>
      </c>
      <c r="Q806" s="89" t="s">
        <v>23</v>
      </c>
      <c r="R806" s="89" t="s">
        <v>21</v>
      </c>
      <c r="S806" s="89">
        <v>234472</v>
      </c>
      <c r="T806" s="89" t="s">
        <v>1272</v>
      </c>
      <c r="U806" s="89" t="s">
        <v>345</v>
      </c>
      <c r="V806" s="89" t="s">
        <v>5074</v>
      </c>
      <c r="W806" s="89" t="s">
        <v>21</v>
      </c>
      <c r="X806" s="89" t="s">
        <v>22</v>
      </c>
      <c r="Y806" s="89" t="s">
        <v>21</v>
      </c>
      <c r="Z806" s="89" t="s">
        <v>2154</v>
      </c>
      <c r="AA806" s="89" t="s">
        <v>3436</v>
      </c>
      <c r="AB806" s="89" t="s">
        <v>3595</v>
      </c>
      <c r="AC806" t="s">
        <v>188</v>
      </c>
      <c r="AD806" s="89">
        <v>0</v>
      </c>
      <c r="AE806" s="132">
        <f>Kalkulator!$F$3</f>
        <v>45383</v>
      </c>
      <c r="AF806" s="133">
        <f>Kalkulator!$H$3</f>
        <v>45412</v>
      </c>
      <c r="AG806" s="93">
        <v>5000</v>
      </c>
    </row>
    <row r="807" spans="1:33" s="89" customFormat="1">
      <c r="A807" s="89" t="s">
        <v>564</v>
      </c>
      <c r="B807" s="89" t="s">
        <v>1526</v>
      </c>
      <c r="C807" s="89" t="s">
        <v>1560</v>
      </c>
      <c r="D807" s="89" t="s">
        <v>123</v>
      </c>
      <c r="E807" s="89" t="s">
        <v>368</v>
      </c>
      <c r="F807" s="90" t="s">
        <v>565</v>
      </c>
      <c r="G807" s="91" t="s">
        <v>12</v>
      </c>
      <c r="H807" s="89" t="s">
        <v>22</v>
      </c>
      <c r="I807" s="89" t="s">
        <v>22</v>
      </c>
      <c r="J807" s="89">
        <v>49600</v>
      </c>
      <c r="K807" s="89">
        <v>1</v>
      </c>
      <c r="L807" s="89" t="s">
        <v>21</v>
      </c>
      <c r="M807" s="89">
        <v>1</v>
      </c>
      <c r="N807" s="89" t="s">
        <v>1351</v>
      </c>
      <c r="O807" s="89" t="s">
        <v>22</v>
      </c>
      <c r="P807" s="89" t="s">
        <v>22</v>
      </c>
      <c r="Q807" s="89" t="s">
        <v>22</v>
      </c>
      <c r="R807" s="89" t="s">
        <v>21</v>
      </c>
      <c r="S807" s="89">
        <v>126049</v>
      </c>
      <c r="T807" s="89" t="s">
        <v>1272</v>
      </c>
      <c r="U807" s="89" t="s">
        <v>566</v>
      </c>
      <c r="V807" s="89" t="s">
        <v>567</v>
      </c>
      <c r="W807" s="89" t="s">
        <v>21</v>
      </c>
      <c r="X807" s="89" t="s">
        <v>22</v>
      </c>
      <c r="Y807" s="89" t="s">
        <v>21</v>
      </c>
      <c r="Z807" s="89" t="s">
        <v>2155</v>
      </c>
      <c r="AA807" s="89" t="s">
        <v>3438</v>
      </c>
      <c r="AB807" s="89" t="s">
        <v>3596</v>
      </c>
      <c r="AC807" t="s">
        <v>484</v>
      </c>
      <c r="AD807" s="89">
        <v>0</v>
      </c>
      <c r="AE807" s="132">
        <f>Kalkulator!$F$3</f>
        <v>45383</v>
      </c>
      <c r="AF807" s="133">
        <f>Kalkulator!$H$3</f>
        <v>45412</v>
      </c>
      <c r="AG807" s="93">
        <v>2480</v>
      </c>
    </row>
    <row r="808" spans="1:33" s="89" customFormat="1">
      <c r="A808" s="89" t="s">
        <v>525</v>
      </c>
      <c r="B808" s="89" t="s">
        <v>1526</v>
      </c>
      <c r="C808" s="89" t="s">
        <v>1560</v>
      </c>
      <c r="D808" s="89" t="s">
        <v>49</v>
      </c>
      <c r="E808" s="89" t="s">
        <v>110</v>
      </c>
      <c r="F808" s="90" t="s">
        <v>526</v>
      </c>
      <c r="G808" s="91" t="s">
        <v>12</v>
      </c>
      <c r="H808" s="89" t="s">
        <v>22</v>
      </c>
      <c r="I808" s="89" t="s">
        <v>22</v>
      </c>
      <c r="J808" s="89">
        <v>53200</v>
      </c>
      <c r="K808" s="89">
        <v>1</v>
      </c>
      <c r="L808" s="89" t="s">
        <v>21</v>
      </c>
      <c r="M808" s="89">
        <v>1</v>
      </c>
      <c r="N808" s="89" t="s">
        <v>1354</v>
      </c>
      <c r="O808" s="89" t="s">
        <v>23</v>
      </c>
      <c r="P808" s="89" t="s">
        <v>23</v>
      </c>
      <c r="Q808" s="89" t="s">
        <v>23</v>
      </c>
      <c r="R808" s="89" t="s">
        <v>52</v>
      </c>
      <c r="S808" s="89">
        <v>248574</v>
      </c>
      <c r="T808" s="89" t="s">
        <v>1272</v>
      </c>
      <c r="U808" s="89" t="s">
        <v>488</v>
      </c>
      <c r="V808" s="89" t="s">
        <v>483</v>
      </c>
      <c r="W808" s="89" t="s">
        <v>21</v>
      </c>
      <c r="X808" s="89" t="s">
        <v>22</v>
      </c>
      <c r="Y808" s="89" t="s">
        <v>21</v>
      </c>
      <c r="Z808" s="89" t="s">
        <v>2156</v>
      </c>
      <c r="AA808" s="89" t="s">
        <v>3440</v>
      </c>
      <c r="AB808" s="89" t="s">
        <v>3597</v>
      </c>
      <c r="AC808" t="s">
        <v>490</v>
      </c>
      <c r="AD808" s="89">
        <v>0</v>
      </c>
      <c r="AE808" s="132">
        <f>Kalkulator!$F$3</f>
        <v>45383</v>
      </c>
      <c r="AF808" s="133">
        <f>Kalkulator!$H$3</f>
        <v>45412</v>
      </c>
      <c r="AG808" s="93">
        <v>2500</v>
      </c>
    </row>
    <row r="809" spans="1:33" s="89" customFormat="1">
      <c r="A809" s="89" t="s">
        <v>518</v>
      </c>
      <c r="B809" s="89" t="s">
        <v>1526</v>
      </c>
      <c r="C809" s="89" t="s">
        <v>1560</v>
      </c>
      <c r="D809" s="89" t="s">
        <v>49</v>
      </c>
      <c r="E809" s="89" t="s">
        <v>110</v>
      </c>
      <c r="F809" s="90" t="s">
        <v>519</v>
      </c>
      <c r="G809" s="91" t="s">
        <v>12</v>
      </c>
      <c r="H809" s="89" t="s">
        <v>22</v>
      </c>
      <c r="I809" s="89" t="s">
        <v>22</v>
      </c>
      <c r="J809" s="89">
        <v>89200</v>
      </c>
      <c r="K809" s="89">
        <v>1</v>
      </c>
      <c r="L809" s="89" t="s">
        <v>22</v>
      </c>
      <c r="M809" s="89">
        <v>2</v>
      </c>
      <c r="N809" s="89" t="s">
        <v>1317</v>
      </c>
      <c r="O809" s="89" t="s">
        <v>23</v>
      </c>
      <c r="P809" s="89" t="s">
        <v>23</v>
      </c>
      <c r="Q809" s="89" t="s">
        <v>23</v>
      </c>
      <c r="R809" s="89" t="s">
        <v>52</v>
      </c>
      <c r="S809" s="89">
        <v>248574</v>
      </c>
      <c r="T809" s="89" t="s">
        <v>1272</v>
      </c>
      <c r="U809" s="89" t="s">
        <v>345</v>
      </c>
      <c r="V809" s="89" t="s">
        <v>5074</v>
      </c>
      <c r="W809" s="89" t="s">
        <v>21</v>
      </c>
      <c r="X809" s="89" t="s">
        <v>22</v>
      </c>
      <c r="Y809" s="89" t="s">
        <v>21</v>
      </c>
      <c r="Z809" s="89" t="s">
        <v>2157</v>
      </c>
      <c r="AA809" s="89" t="s">
        <v>3442</v>
      </c>
      <c r="AB809" s="89" t="s">
        <v>3598</v>
      </c>
      <c r="AC809" t="s">
        <v>188</v>
      </c>
      <c r="AD809" s="89">
        <v>0</v>
      </c>
      <c r="AE809" s="132">
        <f>Kalkulator!$F$3</f>
        <v>45383</v>
      </c>
      <c r="AF809" s="133">
        <f>Kalkulator!$H$3</f>
        <v>45412</v>
      </c>
      <c r="AG809" s="93">
        <v>4750</v>
      </c>
    </row>
    <row r="810" spans="1:33" s="89" customFormat="1">
      <c r="A810" s="89" t="s">
        <v>522</v>
      </c>
      <c r="B810" s="89" t="s">
        <v>1526</v>
      </c>
      <c r="C810" s="89" t="s">
        <v>1560</v>
      </c>
      <c r="D810" s="89" t="s">
        <v>49</v>
      </c>
      <c r="E810" s="89" t="s">
        <v>110</v>
      </c>
      <c r="F810" s="90" t="s">
        <v>523</v>
      </c>
      <c r="G810" s="91" t="s">
        <v>12</v>
      </c>
      <c r="H810" s="89" t="s">
        <v>22</v>
      </c>
      <c r="I810" s="89" t="s">
        <v>22</v>
      </c>
      <c r="J810" s="89">
        <v>97300</v>
      </c>
      <c r="K810" s="89">
        <v>1</v>
      </c>
      <c r="L810" s="89" t="s">
        <v>21</v>
      </c>
      <c r="M810" s="89">
        <v>1</v>
      </c>
      <c r="N810" s="89" t="s">
        <v>1371</v>
      </c>
      <c r="O810" s="89" t="s">
        <v>23</v>
      </c>
      <c r="P810" s="89" t="s">
        <v>23</v>
      </c>
      <c r="Q810" s="89" t="s">
        <v>23</v>
      </c>
      <c r="R810" s="89" t="s">
        <v>52</v>
      </c>
      <c r="S810" s="89">
        <v>248574</v>
      </c>
      <c r="T810" s="89" t="s">
        <v>1272</v>
      </c>
      <c r="U810" s="89" t="s">
        <v>524</v>
      </c>
      <c r="V810" s="89" t="s">
        <v>5074</v>
      </c>
      <c r="W810" s="89" t="s">
        <v>21</v>
      </c>
      <c r="X810" s="89" t="s">
        <v>22</v>
      </c>
      <c r="Y810" s="89" t="s">
        <v>21</v>
      </c>
      <c r="Z810" s="89" t="s">
        <v>2158</v>
      </c>
      <c r="AA810" s="89" t="s">
        <v>3444</v>
      </c>
      <c r="AB810" s="89" t="s">
        <v>3599</v>
      </c>
      <c r="AC810" t="s">
        <v>188</v>
      </c>
      <c r="AD810" s="89">
        <v>0</v>
      </c>
      <c r="AE810" s="132">
        <f>Kalkulator!$F$3</f>
        <v>45383</v>
      </c>
      <c r="AF810" s="133">
        <f>Kalkulator!$H$3</f>
        <v>45412</v>
      </c>
      <c r="AG810" s="93">
        <v>4250</v>
      </c>
    </row>
    <row r="811" spans="1:33" s="89" customFormat="1">
      <c r="A811" s="89" t="s">
        <v>520</v>
      </c>
      <c r="B811" s="89" t="s">
        <v>1526</v>
      </c>
      <c r="C811" s="89" t="s">
        <v>1560</v>
      </c>
      <c r="D811" s="89" t="s">
        <v>49</v>
      </c>
      <c r="E811" s="89" t="s">
        <v>110</v>
      </c>
      <c r="F811" s="90" t="s">
        <v>521</v>
      </c>
      <c r="G811" s="91" t="s">
        <v>12</v>
      </c>
      <c r="H811" s="89" t="s">
        <v>22</v>
      </c>
      <c r="I811" s="89" t="s">
        <v>22</v>
      </c>
      <c r="J811" s="89">
        <v>87000</v>
      </c>
      <c r="K811" s="89">
        <v>1</v>
      </c>
      <c r="L811" s="89" t="s">
        <v>21</v>
      </c>
      <c r="M811" s="89">
        <v>1</v>
      </c>
      <c r="N811" s="89" t="s">
        <v>1340</v>
      </c>
      <c r="O811" s="89" t="s">
        <v>23</v>
      </c>
      <c r="P811" s="89" t="s">
        <v>23</v>
      </c>
      <c r="Q811" s="89" t="s">
        <v>23</v>
      </c>
      <c r="R811" s="89" t="s">
        <v>52</v>
      </c>
      <c r="S811" s="89">
        <v>248574</v>
      </c>
      <c r="T811" s="89" t="s">
        <v>1272</v>
      </c>
      <c r="U811" s="89" t="s">
        <v>480</v>
      </c>
      <c r="V811" s="89" t="s">
        <v>483</v>
      </c>
      <c r="W811" s="89" t="s">
        <v>21</v>
      </c>
      <c r="X811" s="89" t="s">
        <v>22</v>
      </c>
      <c r="Y811" s="89" t="s">
        <v>21</v>
      </c>
      <c r="Z811" s="89" t="s">
        <v>2159</v>
      </c>
      <c r="AA811" s="89" t="s">
        <v>3446</v>
      </c>
      <c r="AB811" s="89" t="s">
        <v>3600</v>
      </c>
      <c r="AC811" t="s">
        <v>188</v>
      </c>
      <c r="AD811" s="89">
        <v>0</v>
      </c>
      <c r="AE811" s="132">
        <f>Kalkulator!$F$3</f>
        <v>45383</v>
      </c>
      <c r="AF811" s="133">
        <f>Kalkulator!$H$3</f>
        <v>45412</v>
      </c>
      <c r="AG811" s="93">
        <v>3750</v>
      </c>
    </row>
    <row r="812" spans="1:33" s="89" customFormat="1">
      <c r="A812" s="89" t="s">
        <v>527</v>
      </c>
      <c r="B812" s="89" t="s">
        <v>1526</v>
      </c>
      <c r="C812" s="89" t="s">
        <v>1560</v>
      </c>
      <c r="D812" s="89" t="s">
        <v>58</v>
      </c>
      <c r="E812" s="89" t="s">
        <v>190</v>
      </c>
      <c r="F812" s="90" t="s">
        <v>528</v>
      </c>
      <c r="G812" s="91" t="s">
        <v>12</v>
      </c>
      <c r="H812" s="89" t="s">
        <v>22</v>
      </c>
      <c r="I812" s="89" t="s">
        <v>22</v>
      </c>
      <c r="J812" s="89">
        <v>53800</v>
      </c>
      <c r="K812" s="89">
        <v>1</v>
      </c>
      <c r="L812" s="89" t="s">
        <v>485</v>
      </c>
      <c r="M812" s="89">
        <v>3</v>
      </c>
      <c r="N812" s="89" t="s">
        <v>1281</v>
      </c>
      <c r="O812" s="89" t="s">
        <v>23</v>
      </c>
      <c r="P812" s="89" t="s">
        <v>23</v>
      </c>
      <c r="Q812" s="89" t="s">
        <v>23</v>
      </c>
      <c r="R812" s="89" t="s">
        <v>62</v>
      </c>
      <c r="S812" s="89">
        <v>186347</v>
      </c>
      <c r="T812" s="89" t="s">
        <v>1272</v>
      </c>
      <c r="U812" s="89" t="s">
        <v>487</v>
      </c>
      <c r="V812" s="89" t="s">
        <v>5074</v>
      </c>
      <c r="W812" s="89" t="s">
        <v>21</v>
      </c>
      <c r="X812" s="89" t="s">
        <v>22</v>
      </c>
      <c r="Y812" s="89" t="s">
        <v>21</v>
      </c>
      <c r="Z812" s="89" t="s">
        <v>2160</v>
      </c>
      <c r="AA812" s="89" t="s">
        <v>3448</v>
      </c>
      <c r="AB812" s="89" t="s">
        <v>3601</v>
      </c>
      <c r="AC812" t="s">
        <v>188</v>
      </c>
      <c r="AD812" s="89">
        <v>0</v>
      </c>
      <c r="AE812" s="132">
        <f>Kalkulator!$F$3</f>
        <v>45383</v>
      </c>
      <c r="AF812" s="133">
        <f>Kalkulator!$H$3</f>
        <v>45412</v>
      </c>
      <c r="AG812" s="93">
        <v>2890</v>
      </c>
    </row>
    <row r="813" spans="1:33" s="89" customFormat="1">
      <c r="A813" s="89" t="s">
        <v>529</v>
      </c>
      <c r="B813" s="89" t="s">
        <v>1526</v>
      </c>
      <c r="C813" s="89" t="s">
        <v>1560</v>
      </c>
      <c r="D813" s="89" t="s">
        <v>58</v>
      </c>
      <c r="E813" s="89" t="s">
        <v>190</v>
      </c>
      <c r="F813" s="90" t="s">
        <v>530</v>
      </c>
      <c r="G813" s="91" t="s">
        <v>12</v>
      </c>
      <c r="H813" s="89" t="s">
        <v>22</v>
      </c>
      <c r="I813" s="89" t="s">
        <v>396</v>
      </c>
      <c r="J813" s="89">
        <v>43600</v>
      </c>
      <c r="K813" s="89">
        <v>1</v>
      </c>
      <c r="L813" s="89" t="s">
        <v>485</v>
      </c>
      <c r="M813" s="89">
        <v>2</v>
      </c>
      <c r="N813" s="89" t="s">
        <v>1372</v>
      </c>
      <c r="O813" s="89" t="s">
        <v>23</v>
      </c>
      <c r="P813" s="89" t="s">
        <v>23</v>
      </c>
      <c r="Q813" s="89" t="s">
        <v>23</v>
      </c>
      <c r="R813" s="89" t="s">
        <v>62</v>
      </c>
      <c r="S813" s="89">
        <v>186347</v>
      </c>
      <c r="T813" s="89" t="s">
        <v>1269</v>
      </c>
      <c r="U813" s="89" t="s">
        <v>355</v>
      </c>
      <c r="V813" s="89" t="s">
        <v>5074</v>
      </c>
      <c r="W813" s="89" t="s">
        <v>21</v>
      </c>
      <c r="X813" s="89" t="s">
        <v>22</v>
      </c>
      <c r="Y813" s="89" t="s">
        <v>21</v>
      </c>
      <c r="Z813" s="89" t="s">
        <v>2161</v>
      </c>
      <c r="AA813" s="89" t="s">
        <v>3450</v>
      </c>
      <c r="AB813" s="89" t="s">
        <v>3602</v>
      </c>
      <c r="AC813" t="s">
        <v>188</v>
      </c>
      <c r="AD813" s="89">
        <v>0</v>
      </c>
      <c r="AE813" s="132">
        <f>Kalkulator!$F$3</f>
        <v>45383</v>
      </c>
      <c r="AF813" s="133">
        <f>Kalkulator!$H$3</f>
        <v>45412</v>
      </c>
      <c r="AG813" s="93">
        <v>2890</v>
      </c>
    </row>
    <row r="814" spans="1:33" s="89" customFormat="1">
      <c r="A814" s="89" t="s">
        <v>533</v>
      </c>
      <c r="B814" s="89" t="s">
        <v>1526</v>
      </c>
      <c r="C814" s="89" t="s">
        <v>1560</v>
      </c>
      <c r="D814" s="89" t="s">
        <v>58</v>
      </c>
      <c r="E814" s="89" t="s">
        <v>190</v>
      </c>
      <c r="F814" s="90" t="s">
        <v>534</v>
      </c>
      <c r="G814" s="91" t="s">
        <v>12</v>
      </c>
      <c r="H814" s="89" t="s">
        <v>22</v>
      </c>
      <c r="I814" s="89" t="s">
        <v>22</v>
      </c>
      <c r="J814" s="89">
        <v>41700</v>
      </c>
      <c r="K814" s="89">
        <v>1</v>
      </c>
      <c r="L814" s="89" t="s">
        <v>485</v>
      </c>
      <c r="M814" s="89">
        <v>2</v>
      </c>
      <c r="N814" s="89" t="s">
        <v>1374</v>
      </c>
      <c r="O814" s="89" t="s">
        <v>23</v>
      </c>
      <c r="P814" s="89" t="s">
        <v>23</v>
      </c>
      <c r="Q814" s="89" t="s">
        <v>23</v>
      </c>
      <c r="R814" s="89" t="s">
        <v>62</v>
      </c>
      <c r="S814" s="89">
        <v>186347</v>
      </c>
      <c r="T814" s="89" t="s">
        <v>1278</v>
      </c>
      <c r="U814" s="89" t="s">
        <v>355</v>
      </c>
      <c r="V814" s="89" t="s">
        <v>5074</v>
      </c>
      <c r="W814" s="89" t="s">
        <v>21</v>
      </c>
      <c r="X814" s="89" t="s">
        <v>22</v>
      </c>
      <c r="Y814" s="89" t="s">
        <v>21</v>
      </c>
      <c r="Z814" s="89" t="s">
        <v>2162</v>
      </c>
      <c r="AA814" s="89" t="s">
        <v>3452</v>
      </c>
      <c r="AB814" s="89" t="s">
        <v>3603</v>
      </c>
      <c r="AC814" t="s">
        <v>188</v>
      </c>
      <c r="AD814" s="89">
        <v>0</v>
      </c>
      <c r="AE814" s="132">
        <f>Kalkulator!$F$3</f>
        <v>45383</v>
      </c>
      <c r="AF814" s="133">
        <f>Kalkulator!$H$3</f>
        <v>45412</v>
      </c>
      <c r="AG814" s="93">
        <v>2890</v>
      </c>
    </row>
    <row r="815" spans="1:33" s="89" customFormat="1">
      <c r="A815" s="89" t="s">
        <v>531</v>
      </c>
      <c r="B815" s="89" t="s">
        <v>1526</v>
      </c>
      <c r="C815" s="89" t="s">
        <v>1560</v>
      </c>
      <c r="D815" s="89" t="s">
        <v>58</v>
      </c>
      <c r="E815" s="89" t="s">
        <v>190</v>
      </c>
      <c r="F815" s="90" t="s">
        <v>532</v>
      </c>
      <c r="G815" s="91" t="s">
        <v>12</v>
      </c>
      <c r="H815" s="89" t="s">
        <v>22</v>
      </c>
      <c r="I815" s="89" t="s">
        <v>22</v>
      </c>
      <c r="J815" s="89">
        <v>38600</v>
      </c>
      <c r="K815" s="89">
        <v>1</v>
      </c>
      <c r="L815" s="89" t="s">
        <v>485</v>
      </c>
      <c r="M815" s="89">
        <v>3</v>
      </c>
      <c r="N815" s="89" t="s">
        <v>1373</v>
      </c>
      <c r="O815" s="89" t="s">
        <v>23</v>
      </c>
      <c r="P815" s="89" t="s">
        <v>23</v>
      </c>
      <c r="Q815" s="89" t="s">
        <v>23</v>
      </c>
      <c r="R815" s="89" t="s">
        <v>62</v>
      </c>
      <c r="S815" s="89">
        <v>186347</v>
      </c>
      <c r="T815" s="89" t="s">
        <v>1272</v>
      </c>
      <c r="U815" s="89" t="s">
        <v>355</v>
      </c>
      <c r="V815" s="89" t="s">
        <v>5074</v>
      </c>
      <c r="W815" s="89" t="s">
        <v>21</v>
      </c>
      <c r="X815" s="89" t="s">
        <v>22</v>
      </c>
      <c r="Y815" s="89" t="s">
        <v>21</v>
      </c>
      <c r="Z815" s="89" t="s">
        <v>2163</v>
      </c>
      <c r="AA815" s="89" t="s">
        <v>3454</v>
      </c>
      <c r="AB815" s="89" t="s">
        <v>3604</v>
      </c>
      <c r="AC815" t="s">
        <v>188</v>
      </c>
      <c r="AD815" s="89">
        <v>0</v>
      </c>
      <c r="AE815" s="132">
        <f>Kalkulator!$F$3</f>
        <v>45383</v>
      </c>
      <c r="AF815" s="133">
        <f>Kalkulator!$H$3</f>
        <v>45412</v>
      </c>
      <c r="AG815" s="93">
        <v>2890</v>
      </c>
    </row>
    <row r="816" spans="1:33" s="89" customFormat="1">
      <c r="A816" s="89" t="s">
        <v>550</v>
      </c>
      <c r="B816" s="89" t="s">
        <v>1526</v>
      </c>
      <c r="C816" s="89" t="s">
        <v>1560</v>
      </c>
      <c r="D816" s="89" t="s">
        <v>58</v>
      </c>
      <c r="E816" s="89" t="s">
        <v>190</v>
      </c>
      <c r="F816" s="90" t="s">
        <v>551</v>
      </c>
      <c r="G816" s="91" t="s">
        <v>12</v>
      </c>
      <c r="H816" s="89" t="s">
        <v>22</v>
      </c>
      <c r="I816" s="89" t="s">
        <v>552</v>
      </c>
      <c r="J816" s="89">
        <v>59700</v>
      </c>
      <c r="K816" s="89">
        <v>1</v>
      </c>
      <c r="L816" s="89" t="s">
        <v>553</v>
      </c>
      <c r="M816" s="89">
        <v>3</v>
      </c>
      <c r="N816" s="89" t="s">
        <v>1373</v>
      </c>
      <c r="O816" s="89" t="s">
        <v>23</v>
      </c>
      <c r="P816" s="89" t="s">
        <v>23</v>
      </c>
      <c r="Q816" s="89" t="s">
        <v>23</v>
      </c>
      <c r="R816" s="89" t="s">
        <v>62</v>
      </c>
      <c r="S816" s="89">
        <v>186347</v>
      </c>
      <c r="T816" s="89" t="s">
        <v>1269</v>
      </c>
      <c r="U816" s="89" t="s">
        <v>486</v>
      </c>
      <c r="V816" s="89" t="s">
        <v>5074</v>
      </c>
      <c r="W816" s="89" t="s">
        <v>21</v>
      </c>
      <c r="X816" s="89" t="s">
        <v>22</v>
      </c>
      <c r="Y816" s="89" t="s">
        <v>21</v>
      </c>
      <c r="Z816" s="89" t="s">
        <v>2164</v>
      </c>
      <c r="AA816" s="89" t="s">
        <v>3456</v>
      </c>
      <c r="AB816" s="89" t="s">
        <v>3605</v>
      </c>
      <c r="AC816" t="s">
        <v>188</v>
      </c>
      <c r="AD816" s="89">
        <v>0</v>
      </c>
      <c r="AE816" s="132">
        <f>Kalkulator!$F$3</f>
        <v>45383</v>
      </c>
      <c r="AF816" s="133">
        <f>Kalkulator!$H$3</f>
        <v>45412</v>
      </c>
      <c r="AG816" s="93">
        <v>2890</v>
      </c>
    </row>
    <row r="817" spans="1:33" s="89" customFormat="1">
      <c r="A817" s="89" t="s">
        <v>535</v>
      </c>
      <c r="B817" s="89" t="s">
        <v>1526</v>
      </c>
      <c r="C817" s="89" t="s">
        <v>1560</v>
      </c>
      <c r="D817" s="89" t="s">
        <v>58</v>
      </c>
      <c r="E817" s="89" t="s">
        <v>59</v>
      </c>
      <c r="F817" s="90" t="s">
        <v>536</v>
      </c>
      <c r="G817" s="91" t="s">
        <v>12</v>
      </c>
      <c r="H817" s="89" t="s">
        <v>22</v>
      </c>
      <c r="I817" s="89" t="s">
        <v>22</v>
      </c>
      <c r="J817" s="89">
        <v>68700</v>
      </c>
      <c r="K817" s="89">
        <v>1</v>
      </c>
      <c r="L817" s="89" t="s">
        <v>21</v>
      </c>
      <c r="M817" s="89">
        <v>2</v>
      </c>
      <c r="N817" s="89" t="s">
        <v>1375</v>
      </c>
      <c r="O817" s="89" t="s">
        <v>23</v>
      </c>
      <c r="P817" s="89" t="s">
        <v>23</v>
      </c>
      <c r="Q817" s="89" t="s">
        <v>23</v>
      </c>
      <c r="R817" s="89" t="s">
        <v>62</v>
      </c>
      <c r="S817" s="89">
        <v>296262</v>
      </c>
      <c r="T817" s="89" t="s">
        <v>1272</v>
      </c>
      <c r="U817" s="89" t="s">
        <v>537</v>
      </c>
      <c r="V817" s="89" t="s">
        <v>5074</v>
      </c>
      <c r="W817" s="89" t="s">
        <v>21</v>
      </c>
      <c r="X817" s="89" t="s">
        <v>22</v>
      </c>
      <c r="Y817" s="89" t="s">
        <v>21</v>
      </c>
      <c r="Z817" s="89" t="s">
        <v>2165</v>
      </c>
      <c r="AA817" s="89" t="s">
        <v>3458</v>
      </c>
      <c r="AB817" s="89" t="s">
        <v>3606</v>
      </c>
      <c r="AC817" t="s">
        <v>188</v>
      </c>
      <c r="AD817" s="89">
        <v>0</v>
      </c>
      <c r="AE817" s="132">
        <f>Kalkulator!$F$3</f>
        <v>45383</v>
      </c>
      <c r="AF817" s="133">
        <f>Kalkulator!$H$3</f>
        <v>45412</v>
      </c>
      <c r="AG817" s="93">
        <v>3850</v>
      </c>
    </row>
    <row r="818" spans="1:33" s="89" customFormat="1">
      <c r="A818" s="89" t="s">
        <v>538</v>
      </c>
      <c r="B818" s="89" t="s">
        <v>1526</v>
      </c>
      <c r="C818" s="89" t="s">
        <v>1560</v>
      </c>
      <c r="D818" s="89" t="s">
        <v>58</v>
      </c>
      <c r="E818" s="89" t="s">
        <v>59</v>
      </c>
      <c r="F818" s="90" t="s">
        <v>539</v>
      </c>
      <c r="G818" s="91" t="s">
        <v>12</v>
      </c>
      <c r="H818" s="89" t="s">
        <v>22</v>
      </c>
      <c r="I818" s="89" t="s">
        <v>22</v>
      </c>
      <c r="J818" s="89">
        <v>76800</v>
      </c>
      <c r="K818" s="89">
        <v>1</v>
      </c>
      <c r="L818" s="89" t="s">
        <v>5075</v>
      </c>
      <c r="M818" s="89">
        <v>2</v>
      </c>
      <c r="N818" s="89" t="s">
        <v>1376</v>
      </c>
      <c r="O818" s="89" t="s">
        <v>23</v>
      </c>
      <c r="P818" s="89" t="s">
        <v>23</v>
      </c>
      <c r="Q818" s="89" t="s">
        <v>23</v>
      </c>
      <c r="R818" s="89" t="s">
        <v>62</v>
      </c>
      <c r="S818" s="89">
        <v>296262</v>
      </c>
      <c r="T818" s="89" t="s">
        <v>1272</v>
      </c>
      <c r="U818" s="89" t="s">
        <v>486</v>
      </c>
      <c r="V818" s="89" t="s">
        <v>5074</v>
      </c>
      <c r="W818" s="89" t="s">
        <v>21</v>
      </c>
      <c r="X818" s="89" t="s">
        <v>22</v>
      </c>
      <c r="Y818" s="89" t="s">
        <v>21</v>
      </c>
      <c r="Z818" s="89" t="s">
        <v>2166</v>
      </c>
      <c r="AA818" s="89" t="s">
        <v>3460</v>
      </c>
      <c r="AB818" s="89" t="s">
        <v>3607</v>
      </c>
      <c r="AC818" t="s">
        <v>188</v>
      </c>
      <c r="AD818" s="89">
        <v>0</v>
      </c>
      <c r="AE818" s="132">
        <f>Kalkulator!$F$3</f>
        <v>45383</v>
      </c>
      <c r="AF818" s="133">
        <f>Kalkulator!$H$3</f>
        <v>45412</v>
      </c>
      <c r="AG818" s="93">
        <v>3850</v>
      </c>
    </row>
    <row r="819" spans="1:33" s="89" customFormat="1">
      <c r="A819" s="89" t="s">
        <v>546</v>
      </c>
      <c r="B819" s="89" t="s">
        <v>1526</v>
      </c>
      <c r="C819" s="89" t="s">
        <v>1560</v>
      </c>
      <c r="D819" s="89" t="s">
        <v>58</v>
      </c>
      <c r="E819" s="89" t="s">
        <v>59</v>
      </c>
      <c r="F819" s="90" t="s">
        <v>547</v>
      </c>
      <c r="G819" s="91" t="s">
        <v>12</v>
      </c>
      <c r="H819" s="89" t="s">
        <v>22</v>
      </c>
      <c r="I819" s="89" t="s">
        <v>22</v>
      </c>
      <c r="J819" s="89">
        <v>41200</v>
      </c>
      <c r="K819" s="89">
        <v>1</v>
      </c>
      <c r="L819" s="89" t="s">
        <v>5075</v>
      </c>
      <c r="M819" s="89">
        <v>1</v>
      </c>
      <c r="N819" s="89" t="s">
        <v>1281</v>
      </c>
      <c r="O819" s="89" t="s">
        <v>23</v>
      </c>
      <c r="P819" s="89" t="s">
        <v>23</v>
      </c>
      <c r="Q819" s="89" t="s">
        <v>23</v>
      </c>
      <c r="R819" s="89" t="s">
        <v>62</v>
      </c>
      <c r="S819" s="89">
        <v>296262</v>
      </c>
      <c r="T819" s="89" t="s">
        <v>1272</v>
      </c>
      <c r="U819" s="89" t="s">
        <v>486</v>
      </c>
      <c r="V819" s="89" t="s">
        <v>5074</v>
      </c>
      <c r="W819" s="89" t="s">
        <v>21</v>
      </c>
      <c r="X819" s="89" t="s">
        <v>22</v>
      </c>
      <c r="Y819" s="89" t="s">
        <v>21</v>
      </c>
      <c r="Z819" s="89" t="s">
        <v>2167</v>
      </c>
      <c r="AA819" s="89" t="s">
        <v>3462</v>
      </c>
      <c r="AB819" s="89" t="s">
        <v>3608</v>
      </c>
      <c r="AC819" t="s">
        <v>188</v>
      </c>
      <c r="AD819" s="89">
        <v>0</v>
      </c>
      <c r="AE819" s="132">
        <f>Kalkulator!$F$3</f>
        <v>45383</v>
      </c>
      <c r="AF819" s="133">
        <f>Kalkulator!$H$3</f>
        <v>45412</v>
      </c>
      <c r="AG819" s="93">
        <v>3850</v>
      </c>
    </row>
    <row r="820" spans="1:33" s="89" customFormat="1">
      <c r="A820" s="89" t="s">
        <v>543</v>
      </c>
      <c r="B820" s="89" t="s">
        <v>1526</v>
      </c>
      <c r="C820" s="89" t="s">
        <v>1560</v>
      </c>
      <c r="D820" s="89" t="s">
        <v>58</v>
      </c>
      <c r="E820" s="89" t="s">
        <v>59</v>
      </c>
      <c r="F820" s="90" t="s">
        <v>544</v>
      </c>
      <c r="G820" s="91" t="s">
        <v>12</v>
      </c>
      <c r="H820" s="89" t="s">
        <v>22</v>
      </c>
      <c r="I820" s="89" t="s">
        <v>1452</v>
      </c>
      <c r="J820" s="89">
        <v>52300</v>
      </c>
      <c r="K820" s="89">
        <v>1</v>
      </c>
      <c r="L820" s="89" t="s">
        <v>5075</v>
      </c>
      <c r="M820" s="89">
        <v>1</v>
      </c>
      <c r="N820" s="89" t="s">
        <v>1281</v>
      </c>
      <c r="O820" s="89" t="s">
        <v>23</v>
      </c>
      <c r="P820" s="89" t="s">
        <v>23</v>
      </c>
      <c r="Q820" s="89" t="s">
        <v>23</v>
      </c>
      <c r="R820" s="89" t="s">
        <v>62</v>
      </c>
      <c r="S820" s="89">
        <v>296262</v>
      </c>
      <c r="T820" s="89" t="s">
        <v>1269</v>
      </c>
      <c r="U820" s="89" t="s">
        <v>545</v>
      </c>
      <c r="V820" s="89" t="s">
        <v>5074</v>
      </c>
      <c r="W820" s="89" t="s">
        <v>21</v>
      </c>
      <c r="X820" s="89" t="s">
        <v>22</v>
      </c>
      <c r="Y820" s="89" t="s">
        <v>21</v>
      </c>
      <c r="Z820" s="89" t="s">
        <v>2168</v>
      </c>
      <c r="AA820" s="89" t="s">
        <v>3464</v>
      </c>
      <c r="AB820" s="89" t="s">
        <v>3609</v>
      </c>
      <c r="AC820" t="s">
        <v>188</v>
      </c>
      <c r="AD820" s="89">
        <v>0</v>
      </c>
      <c r="AE820" s="132">
        <f>Kalkulator!$F$3</f>
        <v>45383</v>
      </c>
      <c r="AF820" s="133">
        <f>Kalkulator!$H$3</f>
        <v>45412</v>
      </c>
      <c r="AG820" s="93">
        <v>3850</v>
      </c>
    </row>
    <row r="821" spans="1:33" s="89" customFormat="1">
      <c r="A821" s="89" t="s">
        <v>540</v>
      </c>
      <c r="B821" s="89" t="s">
        <v>1526</v>
      </c>
      <c r="C821" s="89" t="s">
        <v>1560</v>
      </c>
      <c r="D821" s="89" t="s">
        <v>58</v>
      </c>
      <c r="E821" s="89" t="s">
        <v>59</v>
      </c>
      <c r="F821" s="90" t="s">
        <v>541</v>
      </c>
      <c r="G821" s="91" t="s">
        <v>12</v>
      </c>
      <c r="H821" s="89" t="s">
        <v>22</v>
      </c>
      <c r="I821" s="89" t="s">
        <v>1452</v>
      </c>
      <c r="J821" s="89">
        <v>39900</v>
      </c>
      <c r="K821" s="89">
        <v>1</v>
      </c>
      <c r="L821" s="89" t="s">
        <v>5075</v>
      </c>
      <c r="M821" s="89">
        <v>1</v>
      </c>
      <c r="N821" s="89" t="s">
        <v>1281</v>
      </c>
      <c r="O821" s="89" t="s">
        <v>23</v>
      </c>
      <c r="P821" s="89" t="s">
        <v>23</v>
      </c>
      <c r="Q821" s="89" t="s">
        <v>23</v>
      </c>
      <c r="R821" s="89" t="s">
        <v>62</v>
      </c>
      <c r="S821" s="89">
        <v>296262</v>
      </c>
      <c r="T821" s="89" t="s">
        <v>1269</v>
      </c>
      <c r="U821" s="89" t="s">
        <v>542</v>
      </c>
      <c r="V821" s="89" t="s">
        <v>483</v>
      </c>
      <c r="W821" s="89" t="s">
        <v>21</v>
      </c>
      <c r="X821" s="89" t="s">
        <v>22</v>
      </c>
      <c r="Y821" s="89" t="s">
        <v>21</v>
      </c>
      <c r="Z821" s="89" t="s">
        <v>2169</v>
      </c>
      <c r="AA821" s="89" t="s">
        <v>3466</v>
      </c>
      <c r="AB821" s="89" t="s">
        <v>3610</v>
      </c>
      <c r="AC821" t="s">
        <v>188</v>
      </c>
      <c r="AD821" s="89">
        <v>0</v>
      </c>
      <c r="AE821" s="132">
        <f>Kalkulator!$F$3</f>
        <v>45383</v>
      </c>
      <c r="AF821" s="133">
        <f>Kalkulator!$H$3</f>
        <v>45412</v>
      </c>
      <c r="AG821" s="93">
        <v>3850</v>
      </c>
    </row>
    <row r="822" spans="1:33" s="89" customFormat="1">
      <c r="A822" s="89" t="s">
        <v>548</v>
      </c>
      <c r="B822" s="89" t="s">
        <v>1526</v>
      </c>
      <c r="C822" s="89" t="s">
        <v>1560</v>
      </c>
      <c r="D822" s="89" t="s">
        <v>58</v>
      </c>
      <c r="E822" s="89" t="s">
        <v>59</v>
      </c>
      <c r="F822" s="90" t="s">
        <v>549</v>
      </c>
      <c r="G822" s="91" t="s">
        <v>12</v>
      </c>
      <c r="H822" s="89" t="s">
        <v>22</v>
      </c>
      <c r="I822" s="89" t="s">
        <v>61</v>
      </c>
      <c r="J822" s="89">
        <v>37300</v>
      </c>
      <c r="K822" s="89">
        <v>1</v>
      </c>
      <c r="L822" s="89" t="s">
        <v>5075</v>
      </c>
      <c r="M822" s="89">
        <v>3</v>
      </c>
      <c r="N822" s="89" t="s">
        <v>1375</v>
      </c>
      <c r="O822" s="89" t="s">
        <v>23</v>
      </c>
      <c r="P822" s="89" t="s">
        <v>23</v>
      </c>
      <c r="Q822" s="89" t="s">
        <v>23</v>
      </c>
      <c r="R822" s="89" t="s">
        <v>62</v>
      </c>
      <c r="S822" s="89">
        <v>296262</v>
      </c>
      <c r="T822" s="89" t="s">
        <v>1269</v>
      </c>
      <c r="U822" s="89" t="s">
        <v>545</v>
      </c>
      <c r="V822" s="89" t="s">
        <v>5074</v>
      </c>
      <c r="W822" s="89" t="s">
        <v>21</v>
      </c>
      <c r="X822" s="89" t="s">
        <v>22</v>
      </c>
      <c r="Y822" s="89" t="s">
        <v>21</v>
      </c>
      <c r="Z822" s="89" t="s">
        <v>2170</v>
      </c>
      <c r="AA822" s="89" t="s">
        <v>3468</v>
      </c>
      <c r="AB822" s="89" t="s">
        <v>3611</v>
      </c>
      <c r="AC822" t="s">
        <v>188</v>
      </c>
      <c r="AD822" s="89">
        <v>0</v>
      </c>
      <c r="AE822" s="132">
        <f>Kalkulator!$F$3</f>
        <v>45383</v>
      </c>
      <c r="AF822" s="133">
        <f>Kalkulator!$H$3</f>
        <v>45412</v>
      </c>
      <c r="AG822" s="93">
        <v>3850</v>
      </c>
    </row>
    <row r="823" spans="1:33" s="89" customFormat="1">
      <c r="A823" s="89" t="s">
        <v>671</v>
      </c>
      <c r="B823" s="89" t="s">
        <v>1526</v>
      </c>
      <c r="C823" s="89" t="s">
        <v>1560</v>
      </c>
      <c r="D823" s="89" t="s">
        <v>265</v>
      </c>
      <c r="E823" s="89" t="s">
        <v>266</v>
      </c>
      <c r="F823" s="90" t="s">
        <v>672</v>
      </c>
      <c r="G823" s="91" t="s">
        <v>12</v>
      </c>
      <c r="H823" s="89" t="s">
        <v>22</v>
      </c>
      <c r="I823" s="89" t="s">
        <v>797</v>
      </c>
      <c r="J823" s="89">
        <v>12320</v>
      </c>
      <c r="K823" s="89">
        <v>1</v>
      </c>
      <c r="L823" s="89" t="s">
        <v>21</v>
      </c>
      <c r="M823" s="89">
        <v>2</v>
      </c>
      <c r="N823" s="89" t="s">
        <v>1391</v>
      </c>
      <c r="O823" s="89" t="s">
        <v>22</v>
      </c>
      <c r="P823" s="89" t="s">
        <v>22</v>
      </c>
      <c r="Q823" s="89" t="s">
        <v>22</v>
      </c>
      <c r="R823" s="89" t="s">
        <v>21</v>
      </c>
      <c r="S823" s="89">
        <v>203804</v>
      </c>
      <c r="T823" s="89" t="s">
        <v>1269</v>
      </c>
      <c r="U823" s="89" t="s">
        <v>673</v>
      </c>
      <c r="V823" s="89" t="s">
        <v>5074</v>
      </c>
      <c r="W823" s="89" t="s">
        <v>21</v>
      </c>
      <c r="X823" s="89" t="s">
        <v>22</v>
      </c>
      <c r="Y823" s="89" t="s">
        <v>21</v>
      </c>
      <c r="Z823" s="89" t="s">
        <v>2171</v>
      </c>
      <c r="AA823" s="89" t="s">
        <v>3470</v>
      </c>
      <c r="AB823" s="89" t="s">
        <v>3612</v>
      </c>
      <c r="AC823" t="s">
        <v>674</v>
      </c>
      <c r="AD823" s="89">
        <v>0</v>
      </c>
      <c r="AE823" s="132">
        <f>Kalkulator!$F$3</f>
        <v>45383</v>
      </c>
      <c r="AF823" s="133">
        <f>Kalkulator!$H$3</f>
        <v>45412</v>
      </c>
      <c r="AG823" s="93">
        <v>3000</v>
      </c>
    </row>
    <row r="824" spans="1:33" s="89" customFormat="1">
      <c r="A824" s="89" t="s">
        <v>636</v>
      </c>
      <c r="B824" s="89" t="s">
        <v>1526</v>
      </c>
      <c r="C824" s="89" t="s">
        <v>1560</v>
      </c>
      <c r="D824" s="89" t="s">
        <v>265</v>
      </c>
      <c r="E824" s="89" t="s">
        <v>266</v>
      </c>
      <c r="F824" s="90" t="s">
        <v>637</v>
      </c>
      <c r="G824" s="91" t="s">
        <v>12</v>
      </c>
      <c r="H824" s="89" t="s">
        <v>22</v>
      </c>
      <c r="I824" s="89" t="s">
        <v>22</v>
      </c>
      <c r="J824" s="89">
        <v>17600</v>
      </c>
      <c r="K824" s="89">
        <v>2</v>
      </c>
      <c r="L824" s="89" t="s">
        <v>21</v>
      </c>
      <c r="M824" s="89">
        <v>1</v>
      </c>
      <c r="N824" s="89" t="s">
        <v>1387</v>
      </c>
      <c r="O824" s="89" t="s">
        <v>22</v>
      </c>
      <c r="P824" s="89" t="s">
        <v>22</v>
      </c>
      <c r="Q824" s="89" t="s">
        <v>22</v>
      </c>
      <c r="R824" s="89" t="s">
        <v>21</v>
      </c>
      <c r="S824" s="89">
        <v>203804</v>
      </c>
      <c r="T824" s="89" t="s">
        <v>1272</v>
      </c>
      <c r="U824" s="89" t="s">
        <v>545</v>
      </c>
      <c r="V824" s="89" t="s">
        <v>513</v>
      </c>
      <c r="W824" s="89" t="s">
        <v>21</v>
      </c>
      <c r="X824" s="89" t="s">
        <v>22</v>
      </c>
      <c r="Y824" s="89" t="s">
        <v>21</v>
      </c>
      <c r="Z824" s="89" t="s">
        <v>2172</v>
      </c>
      <c r="AA824" s="89" t="s">
        <v>3472</v>
      </c>
      <c r="AB824" s="89" t="s">
        <v>3613</v>
      </c>
      <c r="AC824" t="s">
        <v>188</v>
      </c>
      <c r="AD824" s="89">
        <v>0</v>
      </c>
      <c r="AE824" s="132">
        <f>Kalkulator!$F$3</f>
        <v>45383</v>
      </c>
      <c r="AF824" s="133">
        <f>Kalkulator!$H$3</f>
        <v>45412</v>
      </c>
      <c r="AG824" s="93">
        <v>3000</v>
      </c>
    </row>
    <row r="825" spans="1:33" s="89" customFormat="1">
      <c r="A825" s="89" t="s">
        <v>617</v>
      </c>
      <c r="B825" s="89" t="s">
        <v>1526</v>
      </c>
      <c r="C825" s="89" t="s">
        <v>1560</v>
      </c>
      <c r="D825" s="89" t="s">
        <v>44</v>
      </c>
      <c r="E825" s="89" t="s">
        <v>618</v>
      </c>
      <c r="F825" s="90" t="s">
        <v>619</v>
      </c>
      <c r="G825" s="91" t="s">
        <v>12</v>
      </c>
      <c r="H825" s="89" t="s">
        <v>22</v>
      </c>
      <c r="I825" s="89" t="s">
        <v>22</v>
      </c>
      <c r="J825" s="89">
        <v>14500</v>
      </c>
      <c r="K825" s="89">
        <v>1</v>
      </c>
      <c r="L825" s="89" t="s">
        <v>5076</v>
      </c>
      <c r="M825" s="89">
        <v>1</v>
      </c>
      <c r="N825" s="89" t="s">
        <v>1300</v>
      </c>
      <c r="O825" s="89" t="s">
        <v>22</v>
      </c>
      <c r="P825" s="89" t="s">
        <v>22</v>
      </c>
      <c r="Q825" s="89" t="s">
        <v>22</v>
      </c>
      <c r="R825" s="89" t="s">
        <v>21</v>
      </c>
      <c r="S825" s="89">
        <v>64432</v>
      </c>
      <c r="T825" s="89" t="s">
        <v>1272</v>
      </c>
      <c r="U825" s="89" t="s">
        <v>489</v>
      </c>
      <c r="V825" s="89" t="s">
        <v>620</v>
      </c>
      <c r="W825" s="89" t="s">
        <v>21</v>
      </c>
      <c r="X825" s="89" t="s">
        <v>22</v>
      </c>
      <c r="Y825" s="89" t="s">
        <v>21</v>
      </c>
      <c r="Z825" s="89" t="s">
        <v>2173</v>
      </c>
      <c r="AA825" s="89" t="s">
        <v>3474</v>
      </c>
      <c r="AB825" s="89" t="s">
        <v>3614</v>
      </c>
      <c r="AC825" t="s">
        <v>188</v>
      </c>
      <c r="AD825" s="89">
        <v>0</v>
      </c>
      <c r="AE825" s="132">
        <f>Kalkulator!$F$3</f>
        <v>45383</v>
      </c>
      <c r="AF825" s="133">
        <f>Kalkulator!$H$3</f>
        <v>45412</v>
      </c>
      <c r="AG825" s="93">
        <v>1750</v>
      </c>
    </row>
    <row r="826" spans="1:33" s="89" customFormat="1">
      <c r="A826" s="89" t="s">
        <v>577</v>
      </c>
      <c r="B826" s="89" t="s">
        <v>1526</v>
      </c>
      <c r="C826" s="89" t="s">
        <v>1560</v>
      </c>
      <c r="D826" s="89" t="s">
        <v>123</v>
      </c>
      <c r="E826" s="89" t="s">
        <v>124</v>
      </c>
      <c r="F826" s="90" t="s">
        <v>578</v>
      </c>
      <c r="G826" s="91" t="s">
        <v>12</v>
      </c>
      <c r="H826" s="89" t="s">
        <v>22</v>
      </c>
      <c r="I826" s="89" t="s">
        <v>1532</v>
      </c>
      <c r="J826" s="89">
        <v>42600</v>
      </c>
      <c r="K826" s="89">
        <v>1</v>
      </c>
      <c r="L826" s="89" t="s">
        <v>21</v>
      </c>
      <c r="M826" s="89">
        <v>1</v>
      </c>
      <c r="N826" s="89" t="s">
        <v>1380</v>
      </c>
      <c r="O826" s="89" t="s">
        <v>22</v>
      </c>
      <c r="P826" s="89" t="s">
        <v>22</v>
      </c>
      <c r="Q826" s="89" t="s">
        <v>22</v>
      </c>
      <c r="R826" s="89" t="s">
        <v>21</v>
      </c>
      <c r="S826" s="89">
        <v>176463</v>
      </c>
      <c r="T826" s="89" t="s">
        <v>1269</v>
      </c>
      <c r="U826" s="89" t="s">
        <v>488</v>
      </c>
      <c r="V826" s="89" t="s">
        <v>491</v>
      </c>
      <c r="W826" s="89" t="s">
        <v>21</v>
      </c>
      <c r="X826" s="89" t="s">
        <v>22</v>
      </c>
      <c r="Y826" s="89" t="s">
        <v>21</v>
      </c>
      <c r="Z826" s="89" t="s">
        <v>2174</v>
      </c>
      <c r="AA826" s="89" t="s">
        <v>3476</v>
      </c>
      <c r="AB826" s="89" t="s">
        <v>3615</v>
      </c>
      <c r="AC826" t="s">
        <v>484</v>
      </c>
      <c r="AD826" s="89">
        <v>0</v>
      </c>
      <c r="AE826" s="132">
        <f>Kalkulator!$F$3</f>
        <v>45383</v>
      </c>
      <c r="AF826" s="133">
        <f>Kalkulator!$H$3</f>
        <v>45412</v>
      </c>
      <c r="AG826" s="93">
        <v>2750</v>
      </c>
    </row>
    <row r="827" spans="1:33" s="89" customFormat="1">
      <c r="A827" s="89" t="s">
        <v>342</v>
      </c>
      <c r="B827" s="89" t="s">
        <v>1526</v>
      </c>
      <c r="C827" s="89" t="s">
        <v>1560</v>
      </c>
      <c r="D827" s="89" t="s">
        <v>123</v>
      </c>
      <c r="E827" s="89" t="s">
        <v>124</v>
      </c>
      <c r="F827" s="90" t="s">
        <v>343</v>
      </c>
      <c r="G827" s="91" t="s">
        <v>12</v>
      </c>
      <c r="H827" s="89" t="s">
        <v>22</v>
      </c>
      <c r="I827" s="89" t="s">
        <v>344</v>
      </c>
      <c r="J827" s="89">
        <v>45500</v>
      </c>
      <c r="K827" s="89">
        <v>1</v>
      </c>
      <c r="L827" s="89" t="s">
        <v>5075</v>
      </c>
      <c r="M827" s="89">
        <v>3</v>
      </c>
      <c r="N827" s="89" t="s">
        <v>1281</v>
      </c>
      <c r="O827" s="89" t="s">
        <v>22</v>
      </c>
      <c r="P827" s="89" t="s">
        <v>22</v>
      </c>
      <c r="Q827" s="89" t="s">
        <v>22</v>
      </c>
      <c r="R827" s="89" t="s">
        <v>21</v>
      </c>
      <c r="S827" s="89">
        <v>176463</v>
      </c>
      <c r="T827" s="89" t="s">
        <v>1269</v>
      </c>
      <c r="U827" s="89" t="s">
        <v>345</v>
      </c>
      <c r="V827" s="89" t="s">
        <v>5074</v>
      </c>
      <c r="W827" s="89" t="s">
        <v>21</v>
      </c>
      <c r="X827" s="89" t="s">
        <v>22</v>
      </c>
      <c r="Y827" s="89" t="s">
        <v>21</v>
      </c>
      <c r="Z827" s="89" t="s">
        <v>2175</v>
      </c>
      <c r="AA827" s="89" t="s">
        <v>3478</v>
      </c>
      <c r="AB827" s="89" t="s">
        <v>3616</v>
      </c>
      <c r="AC827" t="s">
        <v>188</v>
      </c>
      <c r="AD827" s="89">
        <v>0</v>
      </c>
      <c r="AE827" s="132">
        <f>Kalkulator!$F$3</f>
        <v>45383</v>
      </c>
      <c r="AF827" s="133">
        <f>Kalkulator!$H$3</f>
        <v>45412</v>
      </c>
      <c r="AG827" s="93">
        <v>2630</v>
      </c>
    </row>
    <row r="828" spans="1:33" s="89" customFormat="1">
      <c r="A828" s="89" t="s">
        <v>750</v>
      </c>
      <c r="B828" s="89" t="s">
        <v>1526</v>
      </c>
      <c r="C828" s="89" t="s">
        <v>1560</v>
      </c>
      <c r="D828" s="89" t="s">
        <v>123</v>
      </c>
      <c r="E828" s="89" t="s">
        <v>124</v>
      </c>
      <c r="F828" s="90" t="s">
        <v>751</v>
      </c>
      <c r="G828" s="91" t="s">
        <v>12</v>
      </c>
      <c r="H828" s="89" t="s">
        <v>22</v>
      </c>
      <c r="I828" s="89" t="s">
        <v>1532</v>
      </c>
      <c r="J828" s="89">
        <v>45500</v>
      </c>
      <c r="K828" s="89">
        <v>1</v>
      </c>
      <c r="L828" s="89" t="s">
        <v>21</v>
      </c>
      <c r="M828" s="89">
        <v>3</v>
      </c>
      <c r="N828" s="89" t="s">
        <v>1380</v>
      </c>
      <c r="O828" s="89" t="s">
        <v>22</v>
      </c>
      <c r="P828" s="89" t="s">
        <v>22</v>
      </c>
      <c r="Q828" s="89" t="s">
        <v>22</v>
      </c>
      <c r="R828" s="89" t="s">
        <v>21</v>
      </c>
      <c r="S828" s="89">
        <v>176463</v>
      </c>
      <c r="T828" s="89" t="s">
        <v>1272</v>
      </c>
      <c r="U828" s="89" t="s">
        <v>487</v>
      </c>
      <c r="V828" s="89" t="s">
        <v>752</v>
      </c>
      <c r="W828" s="89" t="s">
        <v>21</v>
      </c>
      <c r="X828" s="89" t="s">
        <v>22</v>
      </c>
      <c r="Y828" s="89" t="s">
        <v>21</v>
      </c>
      <c r="Z828" s="89" t="s">
        <v>2176</v>
      </c>
      <c r="AA828" s="89" t="s">
        <v>3480</v>
      </c>
      <c r="AB828" s="89" t="s">
        <v>3617</v>
      </c>
      <c r="AC828" t="s">
        <v>188</v>
      </c>
      <c r="AD828" s="89">
        <v>0</v>
      </c>
      <c r="AE828" s="132">
        <f>Kalkulator!$F$3</f>
        <v>45383</v>
      </c>
      <c r="AF828" s="133">
        <f>Kalkulator!$H$3</f>
        <v>45412</v>
      </c>
      <c r="AG828" s="93">
        <v>2750</v>
      </c>
    </row>
    <row r="829" spans="1:33" s="89" customFormat="1">
      <c r="A829" s="89" t="s">
        <v>495</v>
      </c>
      <c r="B829" s="89" t="s">
        <v>1526</v>
      </c>
      <c r="C829" s="89" t="s">
        <v>1560</v>
      </c>
      <c r="D829" s="89" t="s">
        <v>29</v>
      </c>
      <c r="E829" s="89" t="s">
        <v>176</v>
      </c>
      <c r="F829" s="90" t="s">
        <v>496</v>
      </c>
      <c r="G829" s="91" t="s">
        <v>12</v>
      </c>
      <c r="H829" s="89" t="s">
        <v>22</v>
      </c>
      <c r="I829" s="89" t="s">
        <v>1533</v>
      </c>
      <c r="J829" s="89">
        <v>29900</v>
      </c>
      <c r="K829" s="89">
        <v>1</v>
      </c>
      <c r="L829" s="89" t="s">
        <v>21</v>
      </c>
      <c r="M829" s="89">
        <v>3</v>
      </c>
      <c r="N829" s="89" t="s">
        <v>1281</v>
      </c>
      <c r="O829" s="89" t="s">
        <v>22</v>
      </c>
      <c r="P829" s="89" t="s">
        <v>22</v>
      </c>
      <c r="Q829" s="89" t="s">
        <v>22</v>
      </c>
      <c r="R829" s="89" t="s">
        <v>21</v>
      </c>
      <c r="S829" s="89">
        <v>220062</v>
      </c>
      <c r="T829" s="89" t="s">
        <v>1269</v>
      </c>
      <c r="U829" s="89" t="s">
        <v>494</v>
      </c>
      <c r="V829" s="89" t="s">
        <v>491</v>
      </c>
      <c r="W829" s="89" t="s">
        <v>21</v>
      </c>
      <c r="X829" s="89" t="s">
        <v>22</v>
      </c>
      <c r="Y829" s="89" t="s">
        <v>21</v>
      </c>
      <c r="Z829" s="89" t="s">
        <v>2177</v>
      </c>
      <c r="AA829" s="89" t="s">
        <v>3482</v>
      </c>
      <c r="AB829" s="89" t="s">
        <v>3618</v>
      </c>
      <c r="AC829" t="s">
        <v>188</v>
      </c>
      <c r="AD829" s="89">
        <v>0</v>
      </c>
      <c r="AE829" s="132">
        <f>Kalkulator!$F$3</f>
        <v>45383</v>
      </c>
      <c r="AF829" s="133">
        <f>Kalkulator!$H$3</f>
        <v>45412</v>
      </c>
      <c r="AG829" s="93">
        <v>2030</v>
      </c>
    </row>
    <row r="830" spans="1:33" s="89" customFormat="1">
      <c r="A830" s="89" t="s">
        <v>492</v>
      </c>
      <c r="B830" s="89" t="s">
        <v>1526</v>
      </c>
      <c r="C830" s="89" t="s">
        <v>1560</v>
      </c>
      <c r="D830" s="89" t="s">
        <v>29</v>
      </c>
      <c r="E830" s="89" t="s">
        <v>176</v>
      </c>
      <c r="F830" s="90" t="s">
        <v>493</v>
      </c>
      <c r="G830" s="91" t="s">
        <v>12</v>
      </c>
      <c r="H830" s="89" t="s">
        <v>22</v>
      </c>
      <c r="I830" s="89" t="s">
        <v>1533</v>
      </c>
      <c r="J830" s="89">
        <v>34700</v>
      </c>
      <c r="K830" s="89">
        <v>1</v>
      </c>
      <c r="L830" s="89" t="s">
        <v>21</v>
      </c>
      <c r="M830" s="89">
        <v>3</v>
      </c>
      <c r="N830" s="89" t="s">
        <v>1281</v>
      </c>
      <c r="O830" s="89" t="s">
        <v>22</v>
      </c>
      <c r="P830" s="89" t="s">
        <v>22</v>
      </c>
      <c r="Q830" s="89" t="s">
        <v>22</v>
      </c>
      <c r="R830" s="89" t="s">
        <v>21</v>
      </c>
      <c r="S830" s="89">
        <v>220062</v>
      </c>
      <c r="T830" s="89" t="s">
        <v>1269</v>
      </c>
      <c r="U830" s="89" t="s">
        <v>494</v>
      </c>
      <c r="V830" s="89" t="s">
        <v>491</v>
      </c>
      <c r="W830" s="89" t="s">
        <v>21</v>
      </c>
      <c r="X830" s="89" t="s">
        <v>22</v>
      </c>
      <c r="Y830" s="89" t="s">
        <v>21</v>
      </c>
      <c r="Z830" s="89" t="s">
        <v>2178</v>
      </c>
      <c r="AA830" s="89" t="s">
        <v>3484</v>
      </c>
      <c r="AB830" s="89" t="s">
        <v>3619</v>
      </c>
      <c r="AC830" t="s">
        <v>188</v>
      </c>
      <c r="AD830" s="89">
        <v>0</v>
      </c>
      <c r="AE830" s="132">
        <f>Kalkulator!$F$3</f>
        <v>45383</v>
      </c>
      <c r="AF830" s="133">
        <f>Kalkulator!$H$3</f>
        <v>45412</v>
      </c>
      <c r="AG830" s="93">
        <v>2030</v>
      </c>
    </row>
    <row r="831" spans="1:33" s="89" customFormat="1">
      <c r="A831" s="89" t="s">
        <v>497</v>
      </c>
      <c r="B831" s="89" t="s">
        <v>1526</v>
      </c>
      <c r="C831" s="89" t="s">
        <v>1560</v>
      </c>
      <c r="D831" s="89" t="s">
        <v>29</v>
      </c>
      <c r="E831" s="89" t="s">
        <v>176</v>
      </c>
      <c r="F831" s="90" t="s">
        <v>498</v>
      </c>
      <c r="G831" s="91" t="s">
        <v>12</v>
      </c>
      <c r="H831" s="89" t="s">
        <v>22</v>
      </c>
      <c r="I831" s="89" t="s">
        <v>987</v>
      </c>
      <c r="J831" s="89">
        <v>36100</v>
      </c>
      <c r="K831" s="89">
        <v>1</v>
      </c>
      <c r="L831" s="89" t="s">
        <v>21</v>
      </c>
      <c r="M831" s="89">
        <v>3</v>
      </c>
      <c r="N831" s="89" t="s">
        <v>1368</v>
      </c>
      <c r="O831" s="89" t="s">
        <v>22</v>
      </c>
      <c r="P831" s="89" t="s">
        <v>22</v>
      </c>
      <c r="Q831" s="89" t="s">
        <v>22</v>
      </c>
      <c r="R831" s="89" t="s">
        <v>21</v>
      </c>
      <c r="S831" s="89">
        <v>220062</v>
      </c>
      <c r="T831" s="89" t="s">
        <v>1269</v>
      </c>
      <c r="U831" s="89" t="s">
        <v>486</v>
      </c>
      <c r="V831" s="89" t="s">
        <v>491</v>
      </c>
      <c r="W831" s="89" t="s">
        <v>21</v>
      </c>
      <c r="X831" s="89" t="s">
        <v>22</v>
      </c>
      <c r="Y831" s="89" t="s">
        <v>21</v>
      </c>
      <c r="Z831" s="89" t="s">
        <v>2179</v>
      </c>
      <c r="AA831" s="89" t="s">
        <v>3486</v>
      </c>
      <c r="AB831" s="89" t="s">
        <v>3620</v>
      </c>
      <c r="AC831" t="s">
        <v>188</v>
      </c>
      <c r="AD831" s="89">
        <v>0</v>
      </c>
      <c r="AE831" s="132">
        <f>Kalkulator!$F$3</f>
        <v>45383</v>
      </c>
      <c r="AF831" s="133">
        <f>Kalkulator!$H$3</f>
        <v>45412</v>
      </c>
      <c r="AG831" s="93">
        <v>2030</v>
      </c>
    </row>
    <row r="832" spans="1:33" s="89" customFormat="1">
      <c r="A832" s="89" t="s">
        <v>499</v>
      </c>
      <c r="B832" s="89" t="s">
        <v>1526</v>
      </c>
      <c r="C832" s="89" t="s">
        <v>1560</v>
      </c>
      <c r="D832" s="89" t="s">
        <v>132</v>
      </c>
      <c r="E832" s="89" t="s">
        <v>135</v>
      </c>
      <c r="F832" s="90" t="s">
        <v>500</v>
      </c>
      <c r="G832" s="91" t="s">
        <v>12</v>
      </c>
      <c r="H832" s="89" t="s">
        <v>22</v>
      </c>
      <c r="I832" s="89" t="s">
        <v>22</v>
      </c>
      <c r="J832" s="89">
        <v>40500</v>
      </c>
      <c r="K832" s="89">
        <v>1</v>
      </c>
      <c r="L832" s="89" t="s">
        <v>5075</v>
      </c>
      <c r="M832" s="89">
        <v>3</v>
      </c>
      <c r="N832" s="89" t="s">
        <v>1369</v>
      </c>
      <c r="O832" s="89" t="s">
        <v>22</v>
      </c>
      <c r="P832" s="89" t="s">
        <v>22</v>
      </c>
      <c r="Q832" s="89" t="s">
        <v>22</v>
      </c>
      <c r="R832" s="89" t="s">
        <v>21</v>
      </c>
      <c r="S832" s="89">
        <v>178227</v>
      </c>
      <c r="T832" s="89" t="s">
        <v>1272</v>
      </c>
      <c r="U832" s="89" t="s">
        <v>480</v>
      </c>
      <c r="V832" s="89" t="s">
        <v>5074</v>
      </c>
      <c r="W832" s="89" t="s">
        <v>21</v>
      </c>
      <c r="X832" s="89" t="s">
        <v>22</v>
      </c>
      <c r="Y832" s="89" t="s">
        <v>21</v>
      </c>
      <c r="Z832" s="89" t="s">
        <v>2180</v>
      </c>
      <c r="AA832" s="89" t="s">
        <v>3488</v>
      </c>
      <c r="AB832" s="89" t="s">
        <v>3621</v>
      </c>
      <c r="AC832" t="s">
        <v>501</v>
      </c>
      <c r="AD832" s="89">
        <v>0</v>
      </c>
      <c r="AE832" s="132">
        <f>Kalkulator!$F$3</f>
        <v>45383</v>
      </c>
      <c r="AF832" s="133">
        <f>Kalkulator!$H$3</f>
        <v>45412</v>
      </c>
      <c r="AG832" s="93">
        <v>2500</v>
      </c>
    </row>
    <row r="833" spans="1:33" s="89" customFormat="1">
      <c r="A833" s="89" t="s">
        <v>382</v>
      </c>
      <c r="B833" s="89" t="s">
        <v>1526</v>
      </c>
      <c r="C833" s="89" t="s">
        <v>1560</v>
      </c>
      <c r="D833" s="89" t="s">
        <v>132</v>
      </c>
      <c r="E833" s="89" t="s">
        <v>135</v>
      </c>
      <c r="F833" s="90" t="s">
        <v>383</v>
      </c>
      <c r="G833" s="91" t="s">
        <v>12</v>
      </c>
      <c r="H833" s="89" t="s">
        <v>22</v>
      </c>
      <c r="I833" s="89" t="s">
        <v>135</v>
      </c>
      <c r="J833" s="89">
        <v>50000</v>
      </c>
      <c r="K833" s="89">
        <v>1</v>
      </c>
      <c r="L833" s="89" t="s">
        <v>5075</v>
      </c>
      <c r="M833" s="89">
        <v>1</v>
      </c>
      <c r="N833" s="89" t="s">
        <v>1281</v>
      </c>
      <c r="O833" s="89" t="s">
        <v>22</v>
      </c>
      <c r="P833" s="89" t="s">
        <v>22</v>
      </c>
      <c r="Q833" s="89" t="s">
        <v>22</v>
      </c>
      <c r="R833" s="89" t="s">
        <v>21</v>
      </c>
      <c r="S833" s="89">
        <v>178227</v>
      </c>
      <c r="T833" s="89" t="s">
        <v>1265</v>
      </c>
      <c r="U833" s="89" t="s">
        <v>384</v>
      </c>
      <c r="V833" s="89" t="s">
        <v>5074</v>
      </c>
      <c r="W833" s="89" t="s">
        <v>21</v>
      </c>
      <c r="X833" s="89" t="s">
        <v>22</v>
      </c>
      <c r="Y833" s="89" t="s">
        <v>21</v>
      </c>
      <c r="Z833" s="89" t="s">
        <v>2181</v>
      </c>
      <c r="AA833" s="89" t="s">
        <v>3490</v>
      </c>
      <c r="AB833" s="89" t="s">
        <v>3622</v>
      </c>
      <c r="AC833" t="s">
        <v>188</v>
      </c>
      <c r="AD833" s="89">
        <v>0</v>
      </c>
      <c r="AE833" s="132">
        <f>Kalkulator!$F$3</f>
        <v>45383</v>
      </c>
      <c r="AF833" s="133">
        <f>Kalkulator!$H$3</f>
        <v>45412</v>
      </c>
      <c r="AG833" s="93">
        <v>2500</v>
      </c>
    </row>
    <row r="834" spans="1:33" s="89" customFormat="1">
      <c r="A834" s="89" t="s">
        <v>505</v>
      </c>
      <c r="B834" s="89" t="s">
        <v>1526</v>
      </c>
      <c r="C834" s="89" t="s">
        <v>1560</v>
      </c>
      <c r="D834" s="89" t="s">
        <v>132</v>
      </c>
      <c r="E834" s="89" t="s">
        <v>135</v>
      </c>
      <c r="F834" s="90" t="s">
        <v>506</v>
      </c>
      <c r="G834" s="91" t="s">
        <v>12</v>
      </c>
      <c r="H834" s="89" t="s">
        <v>22</v>
      </c>
      <c r="I834" s="89" t="s">
        <v>504</v>
      </c>
      <c r="J834" s="89">
        <v>36600</v>
      </c>
      <c r="K834" s="89">
        <v>1</v>
      </c>
      <c r="L834" s="89" t="s">
        <v>5075</v>
      </c>
      <c r="M834" s="89">
        <v>1</v>
      </c>
      <c r="N834" s="89" t="s">
        <v>1300</v>
      </c>
      <c r="O834" s="89" t="s">
        <v>22</v>
      </c>
      <c r="P834" s="89" t="s">
        <v>22</v>
      </c>
      <c r="Q834" s="89" t="s">
        <v>22</v>
      </c>
      <c r="R834" s="89" t="s">
        <v>21</v>
      </c>
      <c r="S834" s="89">
        <v>178227</v>
      </c>
      <c r="T834" s="89" t="s">
        <v>1269</v>
      </c>
      <c r="U834" s="89" t="s">
        <v>384</v>
      </c>
      <c r="V834" s="89" t="s">
        <v>5074</v>
      </c>
      <c r="W834" s="89" t="s">
        <v>21</v>
      </c>
      <c r="X834" s="89" t="s">
        <v>22</v>
      </c>
      <c r="Y834" s="89" t="s">
        <v>21</v>
      </c>
      <c r="Z834" s="89" t="s">
        <v>2182</v>
      </c>
      <c r="AA834" s="89" t="s">
        <v>3492</v>
      </c>
      <c r="AB834" s="89" t="s">
        <v>3623</v>
      </c>
      <c r="AC834" t="s">
        <v>188</v>
      </c>
      <c r="AD834" s="89">
        <v>0</v>
      </c>
      <c r="AE834" s="132">
        <f>Kalkulator!$F$3</f>
        <v>45383</v>
      </c>
      <c r="AF834" s="133">
        <f>Kalkulator!$H$3</f>
        <v>45412</v>
      </c>
      <c r="AG834" s="93">
        <v>2500</v>
      </c>
    </row>
    <row r="835" spans="1:33" s="89" customFormat="1">
      <c r="A835" s="89" t="s">
        <v>502</v>
      </c>
      <c r="B835" s="89" t="s">
        <v>1526</v>
      </c>
      <c r="C835" s="89" t="s">
        <v>1560</v>
      </c>
      <c r="D835" s="89" t="s">
        <v>132</v>
      </c>
      <c r="E835" s="89" t="s">
        <v>135</v>
      </c>
      <c r="F835" s="90" t="s">
        <v>503</v>
      </c>
      <c r="G835" s="91" t="s">
        <v>12</v>
      </c>
      <c r="H835" s="89" t="s">
        <v>22</v>
      </c>
      <c r="I835" s="89" t="s">
        <v>504</v>
      </c>
      <c r="J835" s="89">
        <v>43900</v>
      </c>
      <c r="K835" s="89">
        <v>1</v>
      </c>
      <c r="L835" s="89" t="s">
        <v>5075</v>
      </c>
      <c r="M835" s="89">
        <v>2</v>
      </c>
      <c r="N835" s="89" t="s">
        <v>1300</v>
      </c>
      <c r="O835" s="89" t="s">
        <v>22</v>
      </c>
      <c r="P835" s="89" t="s">
        <v>22</v>
      </c>
      <c r="Q835" s="89" t="s">
        <v>22</v>
      </c>
      <c r="R835" s="89" t="s">
        <v>21</v>
      </c>
      <c r="S835" s="89">
        <v>178227</v>
      </c>
      <c r="T835" s="89" t="s">
        <v>1269</v>
      </c>
      <c r="U835" s="89" t="s">
        <v>585</v>
      </c>
      <c r="V835" s="89" t="s">
        <v>5074</v>
      </c>
      <c r="W835" s="89" t="s">
        <v>21</v>
      </c>
      <c r="X835" s="89" t="s">
        <v>22</v>
      </c>
      <c r="Y835" s="89" t="s">
        <v>21</v>
      </c>
      <c r="Z835" s="89" t="s">
        <v>2183</v>
      </c>
      <c r="AA835" s="89" t="s">
        <v>3494</v>
      </c>
      <c r="AB835" s="89" t="s">
        <v>3624</v>
      </c>
      <c r="AC835" t="s">
        <v>188</v>
      </c>
      <c r="AD835" s="89">
        <v>0</v>
      </c>
      <c r="AE835" s="132">
        <f>Kalkulator!$F$3</f>
        <v>45383</v>
      </c>
      <c r="AF835" s="133">
        <f>Kalkulator!$H$3</f>
        <v>45412</v>
      </c>
      <c r="AG835" s="93">
        <v>2500</v>
      </c>
    </row>
    <row r="836" spans="1:33" s="89" customFormat="1">
      <c r="A836" s="89" t="s">
        <v>507</v>
      </c>
      <c r="B836" s="89" t="s">
        <v>1526</v>
      </c>
      <c r="C836" s="89" t="s">
        <v>1560</v>
      </c>
      <c r="D836" s="89" t="s">
        <v>132</v>
      </c>
      <c r="E836" s="89" t="s">
        <v>135</v>
      </c>
      <c r="F836" s="90" t="s">
        <v>508</v>
      </c>
      <c r="G836" s="91" t="s">
        <v>12</v>
      </c>
      <c r="H836" s="89" t="s">
        <v>22</v>
      </c>
      <c r="I836" s="89" t="s">
        <v>22</v>
      </c>
      <c r="J836" s="89">
        <v>32100</v>
      </c>
      <c r="K836" s="89">
        <v>1</v>
      </c>
      <c r="L836" s="89" t="s">
        <v>5075</v>
      </c>
      <c r="M836" s="89">
        <v>3</v>
      </c>
      <c r="N836" s="89" t="s">
        <v>1006</v>
      </c>
      <c r="O836" s="89" t="s">
        <v>22</v>
      </c>
      <c r="P836" s="89" t="s">
        <v>22</v>
      </c>
      <c r="Q836" s="89" t="s">
        <v>22</v>
      </c>
      <c r="R836" s="89" t="s">
        <v>21</v>
      </c>
      <c r="S836" s="89">
        <v>178227</v>
      </c>
      <c r="T836" s="89" t="s">
        <v>1272</v>
      </c>
      <c r="U836" s="89" t="s">
        <v>384</v>
      </c>
      <c r="V836" s="89" t="s">
        <v>5074</v>
      </c>
      <c r="W836" s="89" t="s">
        <v>21</v>
      </c>
      <c r="X836" s="89" t="s">
        <v>22</v>
      </c>
      <c r="Y836" s="89" t="s">
        <v>21</v>
      </c>
      <c r="Z836" s="89" t="s">
        <v>2184</v>
      </c>
      <c r="AA836" s="89" t="s">
        <v>3496</v>
      </c>
      <c r="AB836" s="89" t="s">
        <v>3625</v>
      </c>
      <c r="AC836" t="s">
        <v>188</v>
      </c>
      <c r="AD836" s="89">
        <v>0</v>
      </c>
      <c r="AE836" s="132">
        <f>Kalkulator!$F$3</f>
        <v>45383</v>
      </c>
      <c r="AF836" s="133">
        <f>Kalkulator!$H$3</f>
        <v>45412</v>
      </c>
      <c r="AG836" s="93">
        <v>2500</v>
      </c>
    </row>
    <row r="837" spans="1:33" s="89" customFormat="1">
      <c r="A837" s="89" t="s">
        <v>574</v>
      </c>
      <c r="B837" s="89" t="s">
        <v>1526</v>
      </c>
      <c r="C837" s="89" t="s">
        <v>1560</v>
      </c>
      <c r="D837" s="89" t="s">
        <v>77</v>
      </c>
      <c r="E837" s="89" t="s">
        <v>78</v>
      </c>
      <c r="F837" s="90" t="s">
        <v>575</v>
      </c>
      <c r="G837" s="91" t="s">
        <v>12</v>
      </c>
      <c r="H837" s="89" t="s">
        <v>22</v>
      </c>
      <c r="I837" s="89" t="s">
        <v>576</v>
      </c>
      <c r="J837" s="89">
        <v>38700</v>
      </c>
      <c r="K837" s="89">
        <v>1</v>
      </c>
      <c r="L837" s="89" t="s">
        <v>5075</v>
      </c>
      <c r="M837" s="89">
        <v>2</v>
      </c>
      <c r="N837" s="89" t="s">
        <v>576</v>
      </c>
      <c r="O837" s="89" t="s">
        <v>23</v>
      </c>
      <c r="P837" s="89" t="s">
        <v>23</v>
      </c>
      <c r="Q837" s="89" t="s">
        <v>23</v>
      </c>
      <c r="R837" s="89" t="s">
        <v>21</v>
      </c>
      <c r="S837" s="89">
        <v>405606</v>
      </c>
      <c r="T837" s="89" t="s">
        <v>1265</v>
      </c>
      <c r="U837" s="89" t="s">
        <v>486</v>
      </c>
      <c r="V837" s="89" t="s">
        <v>5074</v>
      </c>
      <c r="W837" s="89" t="s">
        <v>21</v>
      </c>
      <c r="X837" s="89" t="s">
        <v>22</v>
      </c>
      <c r="Y837" s="89" t="s">
        <v>21</v>
      </c>
      <c r="Z837" s="89" t="s">
        <v>2185</v>
      </c>
      <c r="AA837" s="89" t="s">
        <v>3498</v>
      </c>
      <c r="AB837" s="89" t="s">
        <v>3626</v>
      </c>
      <c r="AC837" t="s">
        <v>188</v>
      </c>
      <c r="AD837" s="89">
        <v>0</v>
      </c>
      <c r="AE837" s="132">
        <f>Kalkulator!$F$3</f>
        <v>45383</v>
      </c>
      <c r="AF837" s="133">
        <f>Kalkulator!$H$3</f>
        <v>45412</v>
      </c>
      <c r="AG837" s="93">
        <v>3380</v>
      </c>
    </row>
    <row r="838" spans="1:33" s="89" customFormat="1">
      <c r="A838" s="89" t="s">
        <v>568</v>
      </c>
      <c r="B838" s="89" t="s">
        <v>1526</v>
      </c>
      <c r="C838" s="89" t="s">
        <v>1560</v>
      </c>
      <c r="D838" s="89" t="s">
        <v>77</v>
      </c>
      <c r="E838" s="89" t="s">
        <v>78</v>
      </c>
      <c r="F838" s="90" t="s">
        <v>569</v>
      </c>
      <c r="G838" s="91" t="s">
        <v>12</v>
      </c>
      <c r="H838" s="89" t="s">
        <v>22</v>
      </c>
      <c r="I838" s="89" t="s">
        <v>1498</v>
      </c>
      <c r="J838" s="89">
        <v>92300</v>
      </c>
      <c r="K838" s="89">
        <v>1</v>
      </c>
      <c r="L838" s="89" t="s">
        <v>5075</v>
      </c>
      <c r="M838" s="89">
        <v>1</v>
      </c>
      <c r="N838" s="89" t="s">
        <v>1297</v>
      </c>
      <c r="O838" s="89" t="s">
        <v>23</v>
      </c>
      <c r="P838" s="89" t="s">
        <v>23</v>
      </c>
      <c r="Q838" s="89" t="s">
        <v>23</v>
      </c>
      <c r="R838" s="89" t="s">
        <v>21</v>
      </c>
      <c r="S838" s="89">
        <v>405606</v>
      </c>
      <c r="T838" s="89" t="s">
        <v>1269</v>
      </c>
      <c r="U838" s="89" t="s">
        <v>570</v>
      </c>
      <c r="V838" s="89" t="s">
        <v>5074</v>
      </c>
      <c r="W838" s="89" t="s">
        <v>21</v>
      </c>
      <c r="X838" s="89" t="s">
        <v>22</v>
      </c>
      <c r="Y838" s="89" t="s">
        <v>21</v>
      </c>
      <c r="Z838" s="89" t="s">
        <v>2186</v>
      </c>
      <c r="AA838" s="89" t="s">
        <v>3500</v>
      </c>
      <c r="AB838" s="89" t="s">
        <v>3627</v>
      </c>
      <c r="AC838" t="s">
        <v>490</v>
      </c>
      <c r="AD838" s="89">
        <v>0</v>
      </c>
      <c r="AE838" s="132">
        <f>Kalkulator!$F$3</f>
        <v>45383</v>
      </c>
      <c r="AF838" s="133">
        <f>Kalkulator!$H$3</f>
        <v>45412</v>
      </c>
      <c r="AG838" s="93">
        <v>3380</v>
      </c>
    </row>
    <row r="839" spans="1:33" s="89" customFormat="1">
      <c r="A839" s="89" t="s">
        <v>571</v>
      </c>
      <c r="B839" s="89" t="s">
        <v>1526</v>
      </c>
      <c r="C839" s="89" t="s">
        <v>1560</v>
      </c>
      <c r="D839" s="89" t="s">
        <v>77</v>
      </c>
      <c r="E839" s="89" t="s">
        <v>78</v>
      </c>
      <c r="F839" s="90" t="s">
        <v>572</v>
      </c>
      <c r="G839" s="91" t="s">
        <v>12</v>
      </c>
      <c r="H839" s="89" t="s">
        <v>22</v>
      </c>
      <c r="I839" s="89" t="s">
        <v>573</v>
      </c>
      <c r="J839" s="89">
        <v>89600</v>
      </c>
      <c r="K839" s="89">
        <v>1</v>
      </c>
      <c r="L839" s="89" t="s">
        <v>21</v>
      </c>
      <c r="M839" s="89">
        <v>1</v>
      </c>
      <c r="N839" s="89" t="s">
        <v>1352</v>
      </c>
      <c r="O839" s="89" t="s">
        <v>23</v>
      </c>
      <c r="P839" s="89" t="s">
        <v>23</v>
      </c>
      <c r="Q839" s="89" t="s">
        <v>23</v>
      </c>
      <c r="R839" s="89" t="s">
        <v>21</v>
      </c>
      <c r="S839" s="89">
        <v>405606</v>
      </c>
      <c r="T839" s="89" t="s">
        <v>1265</v>
      </c>
      <c r="U839" s="89" t="s">
        <v>345</v>
      </c>
      <c r="V839" s="89" t="s">
        <v>5074</v>
      </c>
      <c r="W839" s="89" t="s">
        <v>21</v>
      </c>
      <c r="X839" s="89" t="s">
        <v>22</v>
      </c>
      <c r="Y839" s="89" t="s">
        <v>21</v>
      </c>
      <c r="Z839" s="89" t="s">
        <v>2187</v>
      </c>
      <c r="AA839" s="89" t="s">
        <v>3502</v>
      </c>
      <c r="AB839" s="89" t="s">
        <v>3628</v>
      </c>
      <c r="AC839" t="s">
        <v>490</v>
      </c>
      <c r="AD839" s="89">
        <v>0</v>
      </c>
      <c r="AE839" s="132">
        <f>Kalkulator!$F$3</f>
        <v>45383</v>
      </c>
      <c r="AF839" s="133">
        <f>Kalkulator!$H$3</f>
        <v>45412</v>
      </c>
      <c r="AG839" s="93">
        <v>3250</v>
      </c>
    </row>
    <row r="840" spans="1:33" s="89" customFormat="1">
      <c r="A840" s="89" t="s">
        <v>621</v>
      </c>
      <c r="B840" s="89" t="s">
        <v>1526</v>
      </c>
      <c r="C840" s="89" t="s">
        <v>1560</v>
      </c>
      <c r="D840" s="89" t="s">
        <v>49</v>
      </c>
      <c r="E840" s="89" t="s">
        <v>622</v>
      </c>
      <c r="F840" s="90" t="s">
        <v>623</v>
      </c>
      <c r="G840" s="91" t="s">
        <v>12</v>
      </c>
      <c r="H840" s="89" t="s">
        <v>22</v>
      </c>
      <c r="I840" s="89" t="s">
        <v>22</v>
      </c>
      <c r="J840" s="89">
        <v>14700</v>
      </c>
      <c r="K840" s="89">
        <v>1</v>
      </c>
      <c r="L840" s="89" t="s">
        <v>21</v>
      </c>
      <c r="M840" s="89">
        <v>1</v>
      </c>
      <c r="N840" s="89" t="s">
        <v>1385</v>
      </c>
      <c r="O840" s="89" t="s">
        <v>22</v>
      </c>
      <c r="P840" s="89" t="s">
        <v>22</v>
      </c>
      <c r="Q840" s="89" t="s">
        <v>22</v>
      </c>
      <c r="R840" s="89" t="s">
        <v>21</v>
      </c>
      <c r="S840" s="89">
        <v>60200</v>
      </c>
      <c r="T840" s="89" t="s">
        <v>1272</v>
      </c>
      <c r="U840" s="89" t="s">
        <v>487</v>
      </c>
      <c r="V840" s="89" t="s">
        <v>5074</v>
      </c>
      <c r="W840" s="89" t="s">
        <v>21</v>
      </c>
      <c r="X840" s="89" t="s">
        <v>22</v>
      </c>
      <c r="Y840" s="89" t="s">
        <v>21</v>
      </c>
      <c r="Z840" s="89" t="s">
        <v>2188</v>
      </c>
      <c r="AA840" s="89" t="s">
        <v>3504</v>
      </c>
      <c r="AB840" s="89" t="s">
        <v>3629</v>
      </c>
      <c r="AC840" t="s">
        <v>188</v>
      </c>
      <c r="AD840" s="89">
        <v>0</v>
      </c>
      <c r="AE840" s="132">
        <f>Kalkulator!$F$3</f>
        <v>45383</v>
      </c>
      <c r="AF840" s="133">
        <f>Kalkulator!$H$3</f>
        <v>45412</v>
      </c>
      <c r="AG840" s="93">
        <v>2500</v>
      </c>
    </row>
    <row r="841" spans="1:33" s="89" customFormat="1">
      <c r="A841" s="89" t="s">
        <v>478</v>
      </c>
      <c r="B841" s="89" t="s">
        <v>1526</v>
      </c>
      <c r="C841" s="89" t="s">
        <v>1560</v>
      </c>
      <c r="D841" s="89" t="s">
        <v>18</v>
      </c>
      <c r="E841" s="89" t="s">
        <v>146</v>
      </c>
      <c r="F841" s="90" t="s">
        <v>479</v>
      </c>
      <c r="G841" s="91" t="s">
        <v>12</v>
      </c>
      <c r="H841" s="89" t="s">
        <v>22</v>
      </c>
      <c r="I841" s="89" t="s">
        <v>22</v>
      </c>
      <c r="J841" s="89">
        <v>39200</v>
      </c>
      <c r="K841" s="89">
        <v>1</v>
      </c>
      <c r="L841" s="89" t="s">
        <v>21</v>
      </c>
      <c r="M841" s="89">
        <v>3</v>
      </c>
      <c r="N841" s="89" t="s">
        <v>1367</v>
      </c>
      <c r="O841" s="89" t="s">
        <v>22</v>
      </c>
      <c r="P841" s="89" t="s">
        <v>22</v>
      </c>
      <c r="Q841" s="89" t="s">
        <v>22</v>
      </c>
      <c r="R841" s="89" t="s">
        <v>21</v>
      </c>
      <c r="S841" s="89">
        <v>205312</v>
      </c>
      <c r="T841" s="89" t="s">
        <v>1272</v>
      </c>
      <c r="U841" s="89" t="s">
        <v>480</v>
      </c>
      <c r="V841" s="89" t="s">
        <v>481</v>
      </c>
      <c r="W841" s="89" t="s">
        <v>21</v>
      </c>
      <c r="X841" s="89" t="s">
        <v>22</v>
      </c>
      <c r="Y841" s="89" t="s">
        <v>21</v>
      </c>
      <c r="Z841" s="89" t="s">
        <v>2189</v>
      </c>
      <c r="AA841" s="89" t="s">
        <v>3506</v>
      </c>
      <c r="AB841" s="89" t="s">
        <v>3630</v>
      </c>
      <c r="AC841" t="s">
        <v>188</v>
      </c>
      <c r="AD841" s="89">
        <v>0</v>
      </c>
      <c r="AE841" s="132">
        <f>Kalkulator!$F$3</f>
        <v>45383</v>
      </c>
      <c r="AF841" s="133">
        <f>Kalkulator!$H$3</f>
        <v>45412</v>
      </c>
      <c r="AG841" s="93">
        <v>2500</v>
      </c>
    </row>
    <row r="842" spans="1:33" s="89" customFormat="1">
      <c r="A842" s="89" t="s">
        <v>1534</v>
      </c>
      <c r="B842" s="89" t="s">
        <v>1526</v>
      </c>
      <c r="C842" s="89" t="s">
        <v>1560</v>
      </c>
      <c r="D842" s="89" t="s">
        <v>64</v>
      </c>
      <c r="E842" s="89" t="s">
        <v>65</v>
      </c>
      <c r="F842" s="90" t="s">
        <v>1535</v>
      </c>
      <c r="G842" s="91" t="s">
        <v>12</v>
      </c>
      <c r="H842" s="89" t="s">
        <v>22</v>
      </c>
      <c r="I842" s="89" t="s">
        <v>22</v>
      </c>
      <c r="J842" s="89">
        <v>50000</v>
      </c>
      <c r="K842" s="89">
        <v>1</v>
      </c>
      <c r="L842" s="89" t="s">
        <v>21</v>
      </c>
      <c r="M842" s="89">
        <v>3</v>
      </c>
      <c r="N842" s="89" t="s">
        <v>1324</v>
      </c>
      <c r="O842" s="89" t="s">
        <v>23</v>
      </c>
      <c r="P842" s="89" t="s">
        <v>23</v>
      </c>
      <c r="Q842" s="89" t="s">
        <v>23</v>
      </c>
      <c r="R842" s="89" t="s">
        <v>21</v>
      </c>
      <c r="S842" s="89">
        <v>632996</v>
      </c>
      <c r="T842" s="89" t="s">
        <v>1272</v>
      </c>
      <c r="U842" s="89" t="s">
        <v>480</v>
      </c>
      <c r="V842" s="89" t="s">
        <v>1536</v>
      </c>
      <c r="W842" s="89" t="s">
        <v>21</v>
      </c>
      <c r="X842" s="89" t="s">
        <v>22</v>
      </c>
      <c r="Y842" s="89" t="s">
        <v>21</v>
      </c>
      <c r="Z842" s="89" t="s">
        <v>2190</v>
      </c>
      <c r="AA842" s="89" t="s">
        <v>3508</v>
      </c>
      <c r="AB842" s="89" t="s">
        <v>3631</v>
      </c>
      <c r="AC842" t="s">
        <v>490</v>
      </c>
      <c r="AD842" s="89">
        <v>0</v>
      </c>
      <c r="AE842" s="132">
        <f>Kalkulator!$F$3</f>
        <v>45383</v>
      </c>
      <c r="AF842" s="133">
        <f>Kalkulator!$H$3</f>
        <v>45412</v>
      </c>
      <c r="AG842" s="93">
        <v>3400</v>
      </c>
    </row>
    <row r="843" spans="1:33" s="89" customFormat="1">
      <c r="A843" s="89" t="s">
        <v>1537</v>
      </c>
      <c r="B843" s="89" t="s">
        <v>1526</v>
      </c>
      <c r="C843" s="89" t="s">
        <v>1560</v>
      </c>
      <c r="D843" s="89" t="s">
        <v>64</v>
      </c>
      <c r="E843" s="89" t="s">
        <v>65</v>
      </c>
      <c r="F843" s="90" t="s">
        <v>1538</v>
      </c>
      <c r="G843" s="91" t="s">
        <v>12</v>
      </c>
      <c r="H843" s="89" t="s">
        <v>22</v>
      </c>
      <c r="I843" s="89" t="s">
        <v>22</v>
      </c>
      <c r="J843" s="89">
        <v>112300</v>
      </c>
      <c r="K843" s="89">
        <v>1</v>
      </c>
      <c r="L843" s="89" t="s">
        <v>5077</v>
      </c>
      <c r="M843" s="89">
        <v>2</v>
      </c>
      <c r="N843" s="89" t="s">
        <v>1324</v>
      </c>
      <c r="O843" s="89" t="s">
        <v>23</v>
      </c>
      <c r="P843" s="89" t="s">
        <v>23</v>
      </c>
      <c r="Q843" s="89" t="s">
        <v>23</v>
      </c>
      <c r="R843" s="89" t="s">
        <v>21</v>
      </c>
      <c r="S843" s="89">
        <v>632996</v>
      </c>
      <c r="T843" s="89" t="s">
        <v>1272</v>
      </c>
      <c r="U843" s="89" t="s">
        <v>545</v>
      </c>
      <c r="V843" s="89" t="s">
        <v>1539</v>
      </c>
      <c r="W843" s="89" t="s">
        <v>21</v>
      </c>
      <c r="X843" s="89" t="s">
        <v>22</v>
      </c>
      <c r="Y843" s="89" t="s">
        <v>21</v>
      </c>
      <c r="Z843" s="89" t="s">
        <v>2191</v>
      </c>
      <c r="AA843" s="89" t="s">
        <v>3510</v>
      </c>
      <c r="AB843" s="89" t="s">
        <v>3632</v>
      </c>
      <c r="AC843" t="s">
        <v>490</v>
      </c>
      <c r="AD843" s="89">
        <v>0</v>
      </c>
      <c r="AE843" s="132">
        <f>Kalkulator!$F$3</f>
        <v>45383</v>
      </c>
      <c r="AF843" s="133">
        <f>Kalkulator!$H$3</f>
        <v>45412</v>
      </c>
      <c r="AG843" s="93">
        <v>3250</v>
      </c>
    </row>
    <row r="844" spans="1:33" s="89" customFormat="1">
      <c r="A844" s="89" t="s">
        <v>562</v>
      </c>
      <c r="B844" s="89" t="s">
        <v>1526</v>
      </c>
      <c r="C844" s="89" t="s">
        <v>1560</v>
      </c>
      <c r="D844" s="89" t="s">
        <v>58</v>
      </c>
      <c r="E844" s="89" t="s">
        <v>154</v>
      </c>
      <c r="F844" s="90" t="s">
        <v>563</v>
      </c>
      <c r="G844" s="91" t="s">
        <v>12</v>
      </c>
      <c r="H844" s="89" t="s">
        <v>22</v>
      </c>
      <c r="I844" s="89" t="s">
        <v>22</v>
      </c>
      <c r="J844" s="89">
        <v>29800</v>
      </c>
      <c r="K844" s="89">
        <v>1</v>
      </c>
      <c r="L844" s="89" t="s">
        <v>21</v>
      </c>
      <c r="M844" s="89">
        <v>2</v>
      </c>
      <c r="N844" s="89" t="s">
        <v>1378</v>
      </c>
      <c r="O844" s="89" t="s">
        <v>23</v>
      </c>
      <c r="P844" s="89" t="s">
        <v>23</v>
      </c>
      <c r="Q844" s="89" t="s">
        <v>23</v>
      </c>
      <c r="R844" s="89" t="s">
        <v>62</v>
      </c>
      <c r="S844" s="89">
        <v>186913</v>
      </c>
      <c r="T844" s="89" t="s">
        <v>1272</v>
      </c>
      <c r="U844" s="89" t="s">
        <v>489</v>
      </c>
      <c r="V844" s="89" t="s">
        <v>481</v>
      </c>
      <c r="W844" s="89" t="s">
        <v>21</v>
      </c>
      <c r="X844" s="89" t="s">
        <v>22</v>
      </c>
      <c r="Y844" s="89" t="s">
        <v>21</v>
      </c>
      <c r="Z844" s="89" t="s">
        <v>2192</v>
      </c>
      <c r="AA844" s="89" t="s">
        <v>3512</v>
      </c>
      <c r="AB844" s="89" t="s">
        <v>3633</v>
      </c>
      <c r="AC844" t="s">
        <v>188</v>
      </c>
      <c r="AD844" s="89">
        <v>0</v>
      </c>
      <c r="AE844" s="132">
        <f>Kalkulator!$F$3</f>
        <v>45383</v>
      </c>
      <c r="AF844" s="133">
        <f>Kalkulator!$H$3</f>
        <v>45412</v>
      </c>
      <c r="AG844" s="93">
        <v>2890</v>
      </c>
    </row>
  </sheetData>
  <autoFilter ref="A1:AH844" xr:uid="{00000000-0001-0000-0100-000000000000}"/>
  <phoneticPr fontId="41" type="noConversion"/>
  <conditionalFormatting sqref="A798:A1048576 A1:A760">
    <cfRule type="duplicateValues" dxfId="5" priority="18"/>
  </conditionalFormatting>
  <hyperlinks>
    <hyperlink ref="G101:G394" r:id="rId1" display="Karta on-line" xr:uid="{5A9AEE25-9939-4FE6-8769-ABF00AB453F4}"/>
    <hyperlink ref="G99:G100" r:id="rId2" display="Karta on-line" xr:uid="{C4685928-6C78-4503-B27E-CCBD51B5B93B}"/>
    <hyperlink ref="G98" r:id="rId3" xr:uid="{76A3A4A3-0E11-4602-B56F-B07877A3C622}"/>
    <hyperlink ref="G405" r:id="rId4" xr:uid="{342A8DFA-2C51-43F2-9CCC-93833538E9EA}"/>
    <hyperlink ref="G414" r:id="rId5" xr:uid="{A5C5DB44-C810-429B-A36C-BC5C33E4B169}"/>
    <hyperlink ref="G419" r:id="rId6" xr:uid="{DD8EE37B-78E2-43E8-857B-06A746988AE4}"/>
    <hyperlink ref="G400" r:id="rId7" xr:uid="{F92A6624-0967-489B-B89E-7BE25917C13E}"/>
    <hyperlink ref="G397" r:id="rId8" xr:uid="{9B22657C-A21B-4454-96AC-B8D88BDF3986}"/>
    <hyperlink ref="G399" r:id="rId9" xr:uid="{40FB23EB-3052-451B-898B-632DDE5CA127}"/>
    <hyperlink ref="G396" r:id="rId10" xr:uid="{8AAF66C7-C007-45DD-9FA3-E962E3464240}"/>
    <hyperlink ref="G398" r:id="rId11" xr:uid="{057196F9-8325-4ECA-88FF-30FEFC0FF6A6}"/>
    <hyperlink ref="G401" r:id="rId12" xr:uid="{130065C5-6FDA-4B06-B1D4-9D147CF3CEEF}"/>
    <hyperlink ref="G402" r:id="rId13" xr:uid="{E2A22173-1582-465E-9BF3-622569D6A917}"/>
    <hyperlink ref="G407" r:id="rId14" xr:uid="{1ED5CBF0-13B0-4315-B85C-AB6BF1375687}"/>
    <hyperlink ref="G406" r:id="rId15" xr:uid="{F593BA0F-5692-48DE-A09B-012F10312D06}"/>
    <hyperlink ref="G409" r:id="rId16" xr:uid="{FA5BD6C2-6B89-45A8-B0DB-746C2C48DE6C}"/>
    <hyperlink ref="G408" r:id="rId17" xr:uid="{DC108A68-EC79-4125-A223-88FB189EC850}"/>
    <hyperlink ref="G410" r:id="rId18" xr:uid="{6EF89C63-554F-4276-95C6-736A7A02382C}"/>
    <hyperlink ref="G411" r:id="rId19" xr:uid="{F8512790-E454-442A-9405-20D2125C08E8}"/>
    <hyperlink ref="G413" r:id="rId20" xr:uid="{86716113-3CBC-464C-94F3-3BABC4CFA6B3}"/>
    <hyperlink ref="G415" r:id="rId21" xr:uid="{D590FD6F-E5DD-47CF-A682-8CDFE28A28BE}"/>
    <hyperlink ref="G416" r:id="rId22" xr:uid="{68D7C179-C9E1-4E62-9F56-4F46F45D7F1D}"/>
    <hyperlink ref="G418" r:id="rId23" xr:uid="{97794DEB-7518-45D9-9F10-FD5C7B245E01}"/>
    <hyperlink ref="G420" r:id="rId24" xr:uid="{905E33C1-AE26-4E03-A86A-F47C08BBF2C5}"/>
    <hyperlink ref="G422" r:id="rId25" xr:uid="{8624C0D9-DEFF-4D8E-86EC-6F86AA5AA86D}"/>
    <hyperlink ref="G423" r:id="rId26" xr:uid="{D4BAA14D-0303-4F22-B40E-97F2895110CF}"/>
    <hyperlink ref="G424" r:id="rId27" xr:uid="{EB4A9EDA-B511-408B-A3AE-8A937FBBCE1F}"/>
    <hyperlink ref="G425" r:id="rId28" xr:uid="{DE3DC4F3-1E6F-4E56-8624-6A7FF73CE22A}"/>
    <hyperlink ref="G426" r:id="rId29" xr:uid="{56F01496-B42F-4B44-81F9-37B76FBC21B4}"/>
    <hyperlink ref="G427" r:id="rId30" xr:uid="{7247D701-720B-4BD8-873D-280CD0EAC951}"/>
    <hyperlink ref="G434" r:id="rId31" xr:uid="{6EFE2C2A-05B8-4A4F-BB47-3F6E6BE8DD9D}"/>
    <hyperlink ref="G432" r:id="rId32" xr:uid="{38052D6D-F5FE-4630-9725-6FC8DA6DF542}"/>
    <hyperlink ref="G428" r:id="rId33" xr:uid="{77C56890-DA9B-4172-8D20-319821C063BA}"/>
    <hyperlink ref="G433" r:id="rId34" xr:uid="{A8E8F807-7950-4BEA-980A-F1B769499D00}"/>
    <hyperlink ref="G429" r:id="rId35" xr:uid="{D2CD524B-24FB-432B-9301-150CB5CAA299}"/>
    <hyperlink ref="G430" r:id="rId36" xr:uid="{CAD89D8A-E575-46B0-8369-40B108788C9C}"/>
    <hyperlink ref="G436" r:id="rId37" xr:uid="{2B8D9632-A251-41EC-BADA-E3C28D95F6A2}"/>
    <hyperlink ref="G437" r:id="rId38" xr:uid="{BD18FB92-9E4C-43E5-B158-C20BDAFC44A0}"/>
    <hyperlink ref="G438" r:id="rId39" xr:uid="{F38905D9-38DA-4E77-BAF9-FF8E0FB5E51C}"/>
    <hyperlink ref="G403" r:id="rId40" xr:uid="{D6E56DAA-03B4-449C-848B-07B5B27C6276}"/>
    <hyperlink ref="G404" r:id="rId41" xr:uid="{99D5B9D5-0D8F-45E1-88CC-BE8CA33BE482}"/>
    <hyperlink ref="G412" r:id="rId42" xr:uid="{4AC2FF39-1E4E-4771-A9C1-CB1BBBF57926}"/>
    <hyperlink ref="G421" r:id="rId43" xr:uid="{19B64FCC-DCB9-42AC-9218-9DA5FD41B084}"/>
    <hyperlink ref="G435" r:id="rId44" xr:uid="{2112DE50-B118-40DA-A474-31E88677C883}"/>
    <hyperlink ref="G431" r:id="rId45" xr:uid="{7282C4D4-26E7-4E6A-8F8F-EF1D0EA9FCC0}"/>
    <hyperlink ref="G417" r:id="rId46" xr:uid="{F1F0C2BA-D253-44B2-86B0-D5748363434D}"/>
    <hyperlink ref="G623" r:id="rId47" xr:uid="{261DECC3-E6E1-4242-9E2C-7E88A2360EE5}"/>
    <hyperlink ref="G485" r:id="rId48" xr:uid="{0FF3C16A-6660-453F-ACCE-163E69AF16BE}"/>
    <hyperlink ref="G445" r:id="rId49" xr:uid="{3545384A-4026-40B0-AD40-CBB46A063783}"/>
    <hyperlink ref="G472" r:id="rId50" xr:uid="{0FEDDA1A-A501-4D9E-98C7-B0F1DACB7B5B}"/>
    <hyperlink ref="G554" r:id="rId51" xr:uid="{D2A3F856-59D4-4BE6-B8F0-840B8C80A42F}"/>
    <hyperlink ref="G467" r:id="rId52" xr:uid="{1D2C5ECF-A994-4D39-98E5-9A8C3A3F375D}"/>
    <hyperlink ref="G546" r:id="rId53" xr:uid="{421CEABF-9489-43D2-8170-D273ED25F971}"/>
    <hyperlink ref="G444" r:id="rId54" xr:uid="{4DEEF059-28CD-4967-AEC9-34CB243F433E}"/>
    <hyperlink ref="G549" r:id="rId55" xr:uid="{AC9F0B64-084B-4E3B-81AC-6118AB620C81}"/>
    <hyperlink ref="G495" r:id="rId56" xr:uid="{DA87A075-3600-4642-B6FC-2E4E68502437}"/>
    <hyperlink ref="G522" r:id="rId57" xr:uid="{15E59B7D-6ADF-454F-B382-D72D94EBE77F}"/>
    <hyperlink ref="G456" r:id="rId58" xr:uid="{F29C2D1C-479A-41C5-B512-0977AB01AEF4}"/>
    <hyperlink ref="G474" r:id="rId59" xr:uid="{D46962DB-AB20-4B42-A171-1CFEDAC08E51}"/>
    <hyperlink ref="G461" r:id="rId60" xr:uid="{41947036-F102-4080-B16E-E0C1E7A0E339}"/>
    <hyperlink ref="G589" r:id="rId61" xr:uid="{8CA084D6-4CE4-46B6-BF57-2B372076DD3D}"/>
    <hyperlink ref="G506" r:id="rId62" xr:uid="{113A6457-F809-43D9-BC5C-B52541597B61}"/>
    <hyperlink ref="G607" r:id="rId63" xr:uid="{80D2E022-7148-4042-AD2E-EA3F801743B7}"/>
    <hyperlink ref="G604" r:id="rId64" xr:uid="{38180500-6C09-4E53-893E-1A0598BC18AF}"/>
    <hyperlink ref="G587" r:id="rId65" xr:uid="{29536A6B-2DFF-4DF7-ADD7-20DEC59ACBAA}"/>
    <hyperlink ref="G585" r:id="rId66" xr:uid="{3C42E9AA-31CA-4A51-9EA9-B90587724ADE}"/>
    <hyperlink ref="G498" r:id="rId67" xr:uid="{0DD65152-9F70-46E3-9F36-4E89767E52AD}"/>
    <hyperlink ref="G491" r:id="rId68" xr:uid="{672E1F17-9B2B-4712-9815-B76308B57FD1}"/>
    <hyperlink ref="G617" r:id="rId69" xr:uid="{CA11E0D6-5649-4489-A7DD-FFC56B7EEFD3}"/>
    <hyperlink ref="G619" r:id="rId70" xr:uid="{4FC48367-A209-467A-AF09-678C5E3A2C31}"/>
    <hyperlink ref="G643" r:id="rId71" xr:uid="{1B785F6E-E7D8-4181-AB79-CD2F5D5F4E0D}"/>
    <hyperlink ref="G630" r:id="rId72" xr:uid="{3A178A66-6958-4D91-9BE6-A0BF03394B60}"/>
    <hyperlink ref="G625" r:id="rId73" xr:uid="{DE69A5BA-F449-4BFD-845E-68CD95272B32}"/>
    <hyperlink ref="G624" r:id="rId74" xr:uid="{0166914B-6FA3-44A0-BE77-41949D650EBD}"/>
    <hyperlink ref="G621" r:id="rId75" xr:uid="{7C6A1B7A-3AC6-4E00-9AD8-A1C9FD2EECCF}"/>
    <hyperlink ref="G622" r:id="rId76" xr:uid="{379F8FDA-B978-4309-BE31-E92AF4963785}"/>
    <hyperlink ref="G614" r:id="rId77" xr:uid="{3E04B0D9-E8AD-42AC-A097-C8AD9AD8275B}"/>
    <hyperlink ref="G616" r:id="rId78" xr:uid="{3301CA05-DAB4-4BA6-B103-16D82337D13F}"/>
    <hyperlink ref="G615" r:id="rId79" xr:uid="{8DBFC176-1992-4DA6-BE47-6AF26FD3AE61}"/>
    <hyperlink ref="G620" r:id="rId80" xr:uid="{E5997A71-E06B-452A-B3D1-159EDAC2DAE1}"/>
    <hyperlink ref="G618" r:id="rId81" xr:uid="{2F269F68-1625-4A4F-B1AF-EA79E7199869}"/>
    <hyperlink ref="G613" r:id="rId82" xr:uid="{970DE6EB-7683-4AC3-A86C-3C224B1D32F1}"/>
    <hyperlink ref="G612" r:id="rId83" xr:uid="{C9748272-3D63-4016-AAC8-D1CD6329F919}"/>
    <hyperlink ref="G594" r:id="rId84" xr:uid="{9548160A-B3CA-4216-8D91-6C90BDCC4B69}"/>
    <hyperlink ref="G580" r:id="rId85" xr:uid="{8DF88533-D3FB-4656-AEAF-D8462BCDF0C5}"/>
    <hyperlink ref="G574" r:id="rId86" xr:uid="{AE322BC7-35AB-4A8F-BDD5-720FF2E9B203}"/>
    <hyperlink ref="G592" r:id="rId87" xr:uid="{34D84378-07EC-4491-B3E7-CA657E40BA45}"/>
    <hyperlink ref="G573" r:id="rId88" xr:uid="{8C4D1923-E0BC-4723-9E39-989A75F542C2}"/>
    <hyperlink ref="G601" r:id="rId89" xr:uid="{3ABA4F1B-87C3-4AB5-AE23-5916BBDB28A1}"/>
    <hyperlink ref="G598" r:id="rId90" xr:uid="{56E5AB09-B4D1-40D5-9098-B68012A709EE}"/>
    <hyperlink ref="G578" r:id="rId91" xr:uid="{6A6C527C-E234-47F3-90B2-A57750B0AD02}"/>
    <hyperlink ref="G591" r:id="rId92" xr:uid="{0C28ACF1-AA90-4DE1-AD7F-A3DF99B3EDA4}"/>
    <hyperlink ref="G577" r:id="rId93" xr:uid="{ACCD3E56-B75E-43A2-8E52-278D119893BD}"/>
    <hyperlink ref="G572" r:id="rId94" xr:uid="{214B8F07-4971-41BC-AEB0-DE476111E958}"/>
    <hyperlink ref="G571" r:id="rId95" xr:uid="{043107B3-8635-4376-BA9C-1CF7837FAC93}"/>
    <hyperlink ref="G570" r:id="rId96" xr:uid="{8B021405-BAEF-4195-9FB5-7CA9122DA416}"/>
    <hyperlink ref="G568" r:id="rId97" xr:uid="{CCAB4EF5-D3B1-47B0-BFBB-46D5F1B755FB}"/>
    <hyperlink ref="G567" r:id="rId98" xr:uid="{FF64012C-62B2-467E-8CDD-70B1026ACDBC}"/>
    <hyperlink ref="G569" r:id="rId99" xr:uid="{74C1FD4E-BD01-4EF7-AA01-C6D1AE6076BE}"/>
    <hyperlink ref="G583" r:id="rId100" xr:uid="{FC4DE849-BD71-4056-9FFD-E741227BAE06}"/>
    <hyperlink ref="G593" r:id="rId101" xr:uid="{61776573-5A87-4B26-AEC9-5BE2357D2430}"/>
    <hyperlink ref="G602" r:id="rId102" xr:uid="{2E5F776C-CA3F-4445-B8B0-77838A3BF8EA}"/>
    <hyperlink ref="G586" r:id="rId103" xr:uid="{9305D0E7-FF1C-42E1-BF6A-149C333170B4}"/>
    <hyperlink ref="G590" r:id="rId104" xr:uid="{5362FA0D-EF47-45B4-BB56-7D4D1747E3BE}"/>
    <hyperlink ref="G564" r:id="rId105" xr:uid="{3EFC7BAA-EB7F-493C-BB62-3E41FF3FA1AA}"/>
    <hyperlink ref="G563" r:id="rId106" xr:uid="{2EBD8CB8-6DD3-49EF-8720-E60B39E19F5E}"/>
    <hyperlink ref="G565" r:id="rId107" xr:uid="{35A4BA20-98A7-4CF3-94D6-CF580B67457B}"/>
    <hyperlink ref="G558" r:id="rId108" xr:uid="{C596CB47-7C6B-4F6D-8047-7D24812419E6}"/>
    <hyperlink ref="G560" r:id="rId109" xr:uid="{B1CB9492-BD89-4B6D-8B9A-959AEA5C7F93}"/>
    <hyperlink ref="G561" r:id="rId110" xr:uid="{C6889CF3-B559-47FB-834D-61490E6B40D8}"/>
    <hyperlink ref="G559" r:id="rId111" xr:uid="{062DA443-2B2D-4780-8DD6-439BB52B1C92}"/>
    <hyperlink ref="G562" r:id="rId112" xr:uid="{F093A182-4B84-41BA-B79E-6FF77192FA9F}"/>
    <hyperlink ref="G557" r:id="rId113" xr:uid="{598D69B9-2E60-4E74-AEAE-1BEA658EEFCE}"/>
    <hyperlink ref="G556" r:id="rId114" xr:uid="{1C078832-8403-4E93-871D-467CD6F6EE33}"/>
    <hyperlink ref="G553" r:id="rId115" xr:uid="{9F8A2319-4FB4-4F08-942E-AF073E842C57}"/>
    <hyperlink ref="G547" r:id="rId116" xr:uid="{4C7CA4AE-E8C3-4054-944E-C9F0F41D65DE}"/>
    <hyperlink ref="G550" r:id="rId117" xr:uid="{D01A54E3-C58E-4B49-AF59-18E82EF44E21}"/>
    <hyperlink ref="G548" r:id="rId118" xr:uid="{C5AA1E82-9F9F-4FF4-A35C-D616825A567B}"/>
    <hyperlink ref="G555" r:id="rId119" xr:uid="{24920502-A8AF-47C6-AF21-EAF2521E1624}"/>
    <hyperlink ref="G545" r:id="rId120" xr:uid="{79608042-9063-4CCC-8E1E-8D1D21865715}"/>
    <hyperlink ref="G543" r:id="rId121" xr:uid="{D33D40E7-55DF-4BCF-94DB-38C0A95269F3}"/>
    <hyperlink ref="G544" r:id="rId122" xr:uid="{A59FB9DB-4D6C-4E99-9522-D323BEDA6A4C}"/>
    <hyperlink ref="G542" r:id="rId123" xr:uid="{4FE352C8-528F-4689-B88E-817270C93BA8}"/>
    <hyperlink ref="G541" r:id="rId124" xr:uid="{E1820DD6-F242-4ACF-9D89-A596A3D43A46}"/>
    <hyperlink ref="G540" r:id="rId125" xr:uid="{75FE9590-2794-46D0-94D3-F314D88A1F0F}"/>
    <hyperlink ref="G539" r:id="rId126" xr:uid="{70255D6A-8A53-4671-80D6-1B85D22A95BC}"/>
    <hyperlink ref="G538" r:id="rId127" xr:uid="{F81E60F7-AF22-457F-AE8A-943BB695B70F}"/>
    <hyperlink ref="G537" r:id="rId128" xr:uid="{2FB7A6A2-4849-474C-AABF-3FBF99FA1190}"/>
    <hyperlink ref="G536" r:id="rId129" xr:uid="{50FF5630-9853-44E8-9760-064EB8975EB6}"/>
    <hyperlink ref="G535" r:id="rId130" xr:uid="{1A1D9B0C-E815-4EA4-9346-EE318E43681D}"/>
    <hyperlink ref="G534" r:id="rId131" xr:uid="{8F8CE3D3-FDD2-46FD-8007-64C0B63ED614}"/>
    <hyperlink ref="G532" r:id="rId132" xr:uid="{5EA8CA68-185C-4DD3-8AD4-7D6D4C20530C}"/>
    <hyperlink ref="G533" r:id="rId133" xr:uid="{3E39318C-DA8F-4336-9428-D0817E91482B}"/>
    <hyperlink ref="G531" r:id="rId134" xr:uid="{5E0E1D79-A785-4A9C-922E-ED5DEC5C36D6}"/>
    <hyperlink ref="G529" r:id="rId135" xr:uid="{E15CD80D-6375-4F5E-9BA0-835BF1571EF8}"/>
    <hyperlink ref="G530" r:id="rId136" xr:uid="{5D87939C-C5FF-4F57-B294-B290D2BE3507}"/>
    <hyperlink ref="G528" r:id="rId137" xr:uid="{7B398602-AE81-460A-A9DC-B6A69A2E3E21}"/>
    <hyperlink ref="G527" r:id="rId138" xr:uid="{EEEA60B1-99C5-430D-B6C2-D4A9C90AB006}"/>
    <hyperlink ref="G526" r:id="rId139" xr:uid="{4472D878-015D-4471-9EDB-B2DA79488611}"/>
    <hyperlink ref="G525" r:id="rId140" xr:uid="{6080AAA9-A6F9-4BD5-B7C1-188349702FD0}"/>
    <hyperlink ref="G524" r:id="rId141" xr:uid="{C82B2FDB-4AE5-472B-97A5-3C371F6FA5F8}"/>
    <hyperlink ref="G520" r:id="rId142" xr:uid="{6CEE6927-01B2-4234-BED9-67980961372F}"/>
    <hyperlink ref="G517" r:id="rId143" xr:uid="{70D552A7-2E03-4245-94B1-9B5522AE94B4}"/>
    <hyperlink ref="G521" r:id="rId144" xr:uid="{96FF1C5A-EDBB-4395-AD8C-4B11D70676A3}"/>
    <hyperlink ref="G518" r:id="rId145" xr:uid="{8467C046-1877-4F39-93E4-5D9001FEF5B7}"/>
    <hyperlink ref="G519" r:id="rId146" xr:uid="{DD0BFAC9-E3E7-4D7F-A00B-E0B782C3A6D9}"/>
    <hyperlink ref="G516" r:id="rId147" xr:uid="{83C46E01-32A2-47D6-A743-E42646C1352A}"/>
    <hyperlink ref="G514" r:id="rId148" xr:uid="{E2E09293-53DC-4AC9-B990-A23D7559CC16}"/>
    <hyperlink ref="G515" r:id="rId149" xr:uid="{77202BF4-DF20-461F-AA68-3B216E974FEF}"/>
    <hyperlink ref="G513" r:id="rId150" xr:uid="{BF2BC755-81EE-4320-BA32-F2F4ADB8A97A}"/>
    <hyperlink ref="G512" r:id="rId151" xr:uid="{8C39D081-1451-42C2-A503-EA2E152A8ABA}"/>
    <hyperlink ref="G510" r:id="rId152" xr:uid="{451D6EDA-D792-4DB2-BE82-FDFAC4175DA6}"/>
    <hyperlink ref="G508" r:id="rId153" xr:uid="{D379E242-81C0-4649-A676-EC3FC7BC6C60}"/>
    <hyperlink ref="G507" r:id="rId154" xr:uid="{CDC9A25B-C5CF-4355-A4CC-00B8DD4BA53C}"/>
    <hyperlink ref="G505" r:id="rId155" xr:uid="{1F419D54-0ECF-4DB8-B37D-3A76F512BFB1}"/>
    <hyperlink ref="G504" r:id="rId156" xr:uid="{ADE79CFE-DD65-48A5-BBA3-943AAE7C0A80}"/>
    <hyperlink ref="G503" r:id="rId157" xr:uid="{42EA458D-6833-4EE7-A7A9-498BC5E67D8A}"/>
    <hyperlink ref="G501" r:id="rId158" xr:uid="{8AFAEDA5-46BD-4C52-A593-DF23F4220516}"/>
    <hyperlink ref="G502" r:id="rId159" xr:uid="{9589AD47-C7A3-4720-8A11-CFC876EDFEDB}"/>
    <hyperlink ref="G499" r:id="rId160" xr:uid="{BD6BB2FF-1097-48ED-96FA-7870AA348921}"/>
    <hyperlink ref="G500" r:id="rId161" xr:uid="{822406EE-3CC5-47C3-B85E-8ABC2528E5D1}"/>
    <hyperlink ref="G497" r:id="rId162" xr:uid="{D3FDA7AA-39C6-4660-BCA8-867FC7CAFCA5}"/>
    <hyperlink ref="G496" r:id="rId163" xr:uid="{5FF84D36-A304-4931-AB14-3046B8D20C02}"/>
    <hyperlink ref="G494" r:id="rId164" xr:uid="{FFD48DD4-0276-4B38-9570-E78978C9DA59}"/>
    <hyperlink ref="G493" r:id="rId165" xr:uid="{8F9C9C69-9102-4B8B-A4E4-E9A04340579D}"/>
    <hyperlink ref="G492" r:id="rId166" xr:uid="{7BEC2FC9-1E59-485A-96AF-A26A30AA8A47}"/>
    <hyperlink ref="G490" r:id="rId167" xr:uid="{2C249363-B136-4C18-B2C3-656B0AA3FD9E}"/>
    <hyperlink ref="G489" r:id="rId168" xr:uid="{9D041EE3-88A3-4384-988B-633F46E210C6}"/>
    <hyperlink ref="G488" r:id="rId169" xr:uid="{2120D0D2-BCC9-4614-8F51-1F18FB48821C}"/>
    <hyperlink ref="G487" r:id="rId170" xr:uid="{725B7653-2DEE-4AF1-8669-12EF029937B3}"/>
    <hyperlink ref="G484" r:id="rId171" xr:uid="{FCA3A520-D95D-4AE9-9567-6C364D92F3A3}"/>
    <hyperlink ref="G486" r:id="rId172" xr:uid="{40B29FFF-B23A-42CC-871A-61B3AE38F32D}"/>
    <hyperlink ref="G482" r:id="rId173" xr:uid="{DC5A604B-4892-4821-977B-85A9176BF9D0}"/>
    <hyperlink ref="G483" r:id="rId174" xr:uid="{36DD129F-C241-4E8B-9B12-8F66ADC6D3E9}"/>
    <hyperlink ref="G480" r:id="rId175" xr:uid="{D957702A-6D3E-4E18-BBDF-5CF1AECC6F82}"/>
    <hyperlink ref="G481" r:id="rId176" xr:uid="{B124621D-E5ED-4F04-B705-D3D1236A7A43}"/>
    <hyperlink ref="G479" r:id="rId177" xr:uid="{4B33BCA4-45DB-4B0C-AC0E-30BCB10969AD}"/>
    <hyperlink ref="G478" r:id="rId178" xr:uid="{17C26780-2004-447C-9E3C-A71333BEF077}"/>
    <hyperlink ref="G477" r:id="rId179" xr:uid="{5089EAE1-E428-47C3-93C2-020FBD6E25F8}"/>
    <hyperlink ref="G473" r:id="rId180" xr:uid="{F99FEA19-E85A-45ED-899F-B518BE480902}"/>
    <hyperlink ref="G475" r:id="rId181" xr:uid="{E5B32201-D921-44A4-B468-9C17A047DCEA}"/>
    <hyperlink ref="G471" r:id="rId182" xr:uid="{CA2963F3-737A-472E-AC02-521D22F88E77}"/>
    <hyperlink ref="G469" r:id="rId183" xr:uid="{46D9AE01-663B-4C75-AEA0-8F331B49BBF2}"/>
    <hyperlink ref="G470" r:id="rId184" xr:uid="{222F54B2-7F75-4EF5-BBFC-22A2B4587A01}"/>
    <hyperlink ref="G468" r:id="rId185" xr:uid="{38ADAC90-BE8D-43A2-97A7-5BAB3DA7370F}"/>
    <hyperlink ref="G476" r:id="rId186" xr:uid="{05EF26ED-01F5-4C37-8C1B-24F1E98F6B4D}"/>
    <hyperlink ref="G466" r:id="rId187" xr:uid="{BC83C087-0541-40ED-A155-AD274142478C}"/>
    <hyperlink ref="G465" r:id="rId188" xr:uid="{9A3F1659-67A4-4EE5-B340-926688CD12D8}"/>
    <hyperlink ref="G464" r:id="rId189" xr:uid="{80F1CA05-7283-444A-AA32-C2005328CD2D}"/>
    <hyperlink ref="G463" r:id="rId190" xr:uid="{0C5DAFA3-D86C-4E67-B534-7CDED60A8429}"/>
    <hyperlink ref="G462" r:id="rId191" xr:uid="{C0550A13-9236-41C3-B527-A22C982360B9}"/>
    <hyperlink ref="G460" r:id="rId192" xr:uid="{543A68A9-045D-4735-8993-73018432311C}"/>
    <hyperlink ref="G458" r:id="rId193" xr:uid="{A8A2A551-2242-4805-B84D-1B53BCB3BFC1}"/>
    <hyperlink ref="G459" r:id="rId194" xr:uid="{4CB71188-DB1E-4EED-BDFD-13C61D3F68B1}"/>
    <hyperlink ref="G457" r:id="rId195" xr:uid="{D5EC363A-7DDA-4285-A606-BAA021631CEA}"/>
    <hyperlink ref="G455" r:id="rId196" xr:uid="{22185E47-441E-486A-A712-1455D752F038}"/>
    <hyperlink ref="G454" r:id="rId197" xr:uid="{92DFE09D-71C2-4AFD-80D1-E0DF31B13654}"/>
    <hyperlink ref="G451" r:id="rId198" xr:uid="{A4891074-F714-4E14-AA20-A19166C062DE}"/>
    <hyperlink ref="G452" r:id="rId199" xr:uid="{543563DD-295E-4830-9A66-68D9765A2D7B}"/>
    <hyperlink ref="G450" r:id="rId200" xr:uid="{551EC43A-DE6A-446A-8570-9DA56EA28A8E}"/>
    <hyperlink ref="G449" r:id="rId201" xr:uid="{75E31573-94EE-46D2-9877-E06B518BA6D3}"/>
    <hyperlink ref="G448" r:id="rId202" xr:uid="{69298CC8-0380-47E8-A96F-63F95F14F799}"/>
    <hyperlink ref="G446" r:id="rId203" xr:uid="{945D87F5-8F55-455A-8214-C214DC7879D1}"/>
    <hyperlink ref="G443" r:id="rId204" xr:uid="{724C5E9F-A382-4068-9778-1B77A6F6F574}"/>
    <hyperlink ref="G440" r:id="rId205" xr:uid="{BFCE2779-C7CF-4667-8739-78D7CB6AB7D3}"/>
    <hyperlink ref="G442" r:id="rId206" xr:uid="{BA7B856C-22CB-498F-AC30-DBE03B2F3C25}"/>
    <hyperlink ref="G441" r:id="rId207" xr:uid="{AA895CF5-9D57-44C0-813D-AA2AC48AF156}"/>
    <hyperlink ref="G439" r:id="rId208" xr:uid="{E71F6CCA-0307-4209-A5A9-508EC999AAAE}"/>
    <hyperlink ref="G626" r:id="rId209" xr:uid="{6553A58E-D13D-4017-8A51-A6681A05CE4A}"/>
    <hyperlink ref="G608" r:id="rId210" xr:uid="{69FC924C-B982-4F3F-8F51-66ACC7E47BA4}"/>
    <hyperlink ref="G584" r:id="rId211" xr:uid="{AB98BD1E-267A-4D3B-ACC6-76CDAA142836}"/>
    <hyperlink ref="G579" r:id="rId212" xr:uid="{6700F183-2493-4C87-A55A-B8C6406BFFD2}"/>
    <hyperlink ref="G611" r:id="rId213" xr:uid="{EFD74D9E-E9C9-4FB2-B11D-3D9007A963BC}"/>
    <hyperlink ref="G605" r:id="rId214" xr:uid="{7B945DF0-CC7F-4750-BB0D-863B3EF0741B}"/>
    <hyperlink ref="G582" r:id="rId215" xr:uid="{206414BB-805A-4920-B3EF-8D96634165FD}"/>
    <hyperlink ref="G575" r:id="rId216" xr:uid="{C11749D8-2224-4E4B-A073-7998CFD4BE67}"/>
    <hyperlink ref="G609" r:id="rId217" xr:uid="{EAE9A079-1E7C-4869-8D35-431597B5CA05}"/>
    <hyperlink ref="G599" r:id="rId218" xr:uid="{56AE788C-1047-46F1-91FC-C73DC6E9F93D}"/>
    <hyperlink ref="G566" r:id="rId219" xr:uid="{8A207362-0EE8-464B-8DBE-B2CA47B74E32}"/>
    <hyperlink ref="G588" r:id="rId220" xr:uid="{A68EA951-6124-4D2B-9D5B-D85F6FD18959}"/>
    <hyperlink ref="G610" r:id="rId221" xr:uid="{82B40639-4ACD-49DC-8B25-F81F6423A543}"/>
    <hyperlink ref="G606" r:id="rId222" xr:uid="{5A4DA6F1-0FAF-4F5F-BDDF-97885FB82C96}"/>
    <hyperlink ref="G595" r:id="rId223" xr:uid="{5623C136-B640-4CDA-BD71-F451001C1AAE}"/>
    <hyperlink ref="G597" r:id="rId224" xr:uid="{3D4F471D-4930-4A80-BB64-F0362863BB5C}"/>
    <hyperlink ref="G581" r:id="rId225" xr:uid="{DE8FAB71-FC15-4C7B-BB50-F5FE424CBA17}"/>
    <hyperlink ref="G600" r:id="rId226" xr:uid="{BD020DDF-6F27-4D89-8AF1-C3CCEA6F2569}"/>
    <hyperlink ref="G596" r:id="rId227" xr:uid="{3060551D-C070-4BEC-AAD1-D7FEDF7A3E40}"/>
    <hyperlink ref="G603" r:id="rId228" xr:uid="{11C4E4D2-41AC-40F0-8DE8-787D6761F299}"/>
    <hyperlink ref="G576" r:id="rId229" xr:uid="{C1FE1CD9-7D89-47DF-AA47-444814893E85}"/>
    <hyperlink ref="G552" r:id="rId230" xr:uid="{C9FB51B1-5AA3-4D3C-8BEC-82EE12615466}"/>
    <hyperlink ref="G551" r:id="rId231" xr:uid="{869E1435-D2ED-476D-865F-092E04348D27}"/>
    <hyperlink ref="G523" r:id="rId232" xr:uid="{5C20DD4F-332A-4CFA-869D-38783EA4B384}"/>
    <hyperlink ref="G511" r:id="rId233" xr:uid="{5BC09DC4-7D37-4A5A-A556-5AC841ADEF04}"/>
    <hyperlink ref="G509" r:id="rId234" xr:uid="{900DF2A8-0465-4B64-B4D6-AD43ABE037F2}"/>
    <hyperlink ref="G453" r:id="rId235" xr:uid="{017453C9-CB9A-4161-9BD7-7524756C8C0A}"/>
    <hyperlink ref="G447" r:id="rId236" xr:uid="{9A208278-6539-474F-A2DE-7C01DD87E761}"/>
    <hyperlink ref="G641" r:id="rId237" xr:uid="{2897B4BE-FEA7-4F45-95F4-8132743DAD55}"/>
    <hyperlink ref="G639" r:id="rId238" xr:uid="{E065ACF4-CE8A-47D5-9736-85425F97F1AD}"/>
    <hyperlink ref="G737" r:id="rId239" xr:uid="{AF23A8A6-8055-4C09-8272-385D1CD2F42F}"/>
    <hyperlink ref="G627" r:id="rId240" xr:uid="{4ABEDF54-149C-47FD-AE97-5065C1F38596}"/>
    <hyperlink ref="G628" r:id="rId241" xr:uid="{56537B5F-33FA-46F1-8D93-8673CE77EBB2}"/>
    <hyperlink ref="G629" r:id="rId242" xr:uid="{6AB87748-981D-4BF9-B059-EE71756A2AC1}"/>
    <hyperlink ref="G631" r:id="rId243" xr:uid="{36430E6E-BBE5-4DCA-A87F-62ED0AB384F0}"/>
    <hyperlink ref="G633" r:id="rId244" xr:uid="{ACD2199B-139F-4FAB-B39E-146102599C0C}"/>
    <hyperlink ref="G632" r:id="rId245" xr:uid="{E8EDEEB9-BDCF-4E37-A2B5-5A1121A8D3EF}"/>
    <hyperlink ref="G634" r:id="rId246" xr:uid="{795C0572-3DD2-41A4-9985-642AB5DAC19F}"/>
    <hyperlink ref="G635" r:id="rId247" xr:uid="{A367AF2A-45A8-4914-8CA3-93EF5B4DB760}"/>
    <hyperlink ref="G636" r:id="rId248" xr:uid="{3FFB90B3-9556-45FC-8BB5-779E0A1A79BB}"/>
    <hyperlink ref="G638" r:id="rId249" xr:uid="{CFFE457F-8FF8-400C-AE15-257D37D5AA19}"/>
    <hyperlink ref="G637" r:id="rId250" xr:uid="{E2CD1AA0-45D3-4B0A-9E90-744495B2102B}"/>
    <hyperlink ref="G640" r:id="rId251" xr:uid="{90D969AE-04D3-48DD-B222-8C897ECF2102}"/>
    <hyperlink ref="G642" r:id="rId252" xr:uid="{32104ACD-8A35-4C44-B230-CB8CC8789E92}"/>
    <hyperlink ref="G644" r:id="rId253" xr:uid="{74B397B5-8B29-4F88-83CD-DC80CB8EC48D}"/>
    <hyperlink ref="G645" r:id="rId254" xr:uid="{B8989009-78E0-4F9A-8DA7-A9FD5754C33D}"/>
    <hyperlink ref="G649" r:id="rId255" xr:uid="{7DC76101-A1B2-434A-8774-6A7383ADFB5F}"/>
    <hyperlink ref="G648" r:id="rId256" xr:uid="{B4A46D94-D827-4063-A307-0878707C100C}"/>
    <hyperlink ref="G647" r:id="rId257" xr:uid="{51EEFA28-AE93-42CF-94CF-0CB84A146B44}"/>
    <hyperlink ref="G650" r:id="rId258" xr:uid="{11916E84-AAEB-411F-BE50-782B6EC2B627}"/>
    <hyperlink ref="G646" r:id="rId259" xr:uid="{05DFA054-403D-4A74-938E-3E8BDFF1D32F}"/>
    <hyperlink ref="G651" r:id="rId260" xr:uid="{C844035E-970B-4358-AC68-DB80EA8AF2EB}"/>
    <hyperlink ref="G652" r:id="rId261" xr:uid="{C4EF6FD3-206F-4B15-9810-D8B2A4B79B0C}"/>
    <hyperlink ref="G722" r:id="rId262" xr:uid="{539D2D21-5C3B-4CD1-9AA8-6E1A562586B5}"/>
    <hyperlink ref="G673" r:id="rId263" xr:uid="{8CFA3EFF-2CA7-4C78-A396-BAEA9A54023D}"/>
    <hyperlink ref="G771" r:id="rId264" xr:uid="{6EC5D307-2863-4842-A469-429EBBC0682B}"/>
    <hyperlink ref="G774" r:id="rId265" xr:uid="{582B052D-458D-4E00-9399-44BFF4DDEB75}"/>
    <hyperlink ref="G663" r:id="rId266" xr:uid="{7EABEEA7-2427-4124-917F-E6B1744A6EA0}"/>
    <hyperlink ref="G694" r:id="rId267" xr:uid="{B5CD0E60-6124-4350-99D5-06D6E564B353}"/>
    <hyperlink ref="G728" r:id="rId268" xr:uid="{396B7659-FD0B-4BE7-A85B-4A79E2982712}"/>
    <hyperlink ref="G681" r:id="rId269" xr:uid="{5E261758-9909-43B2-A555-9364C697CFC7}"/>
    <hyperlink ref="G760" r:id="rId270" xr:uid="{6E102713-5FA3-4BEB-8D99-11A1BE035267}"/>
    <hyperlink ref="G793" r:id="rId271" xr:uid="{827D3F39-3EA2-4F11-B669-03C876C38684}"/>
    <hyperlink ref="G720" r:id="rId272" xr:uid="{E877CCF6-374A-449C-8807-CC0E790BC6AE}"/>
    <hyperlink ref="G732" r:id="rId273" xr:uid="{D7329570-09E2-4DBD-9CFD-1723CAC9DB0F}"/>
    <hyperlink ref="G776" r:id="rId274" xr:uid="{FFDBF652-3E28-4C08-9B9D-59B21007B429}"/>
    <hyperlink ref="G767" r:id="rId275" xr:uid="{FBDE3516-BB46-4A94-9681-A3221BD38C42}"/>
    <hyperlink ref="G738" r:id="rId276" xr:uid="{E7C4FFEF-3A35-4BAA-909F-F77ABCC0461E}"/>
    <hyperlink ref="G758" r:id="rId277" xr:uid="{0A672C59-2A35-442D-8A2A-8517CCF186BE}"/>
    <hyperlink ref="G742" r:id="rId278" xr:uid="{2929A5F2-5657-4672-8FA5-5724EBFDE104}"/>
    <hyperlink ref="G746" r:id="rId279" xr:uid="{C7D55622-C5D1-45F1-882B-207456A1D957}"/>
    <hyperlink ref="G745" r:id="rId280" xr:uid="{B7F5DD92-8509-49F2-B06E-079FCB6E72DB}"/>
    <hyperlink ref="G786" r:id="rId281" xr:uid="{7317C99A-FA2E-4A27-819D-69FA69D5036F}"/>
    <hyperlink ref="G780" r:id="rId282" xr:uid="{FFCB4490-FCE6-4227-88C2-E4D8A5ED7410}"/>
    <hyperlink ref="G788" r:id="rId283" xr:uid="{57CF7B66-1459-462A-9262-DFC0A2B07663}"/>
    <hyperlink ref="G782" r:id="rId284" xr:uid="{E84EBEDE-84D8-4A44-8100-D3787321FF37}"/>
    <hyperlink ref="G714" r:id="rId285" xr:uid="{3E30EFBA-4CA6-4416-B86C-8345840E8157}"/>
    <hyperlink ref="G718" r:id="rId286" xr:uid="{3781F92A-6974-499C-89AC-53B7B6DDD143}"/>
    <hyperlink ref="G660" r:id="rId287" xr:uid="{F29774CC-3426-4686-ADC5-86112CB7E06E}"/>
    <hyperlink ref="G669" r:id="rId288" xr:uid="{64A2EF36-9942-49EA-BCDB-568EC0276B93}"/>
    <hyperlink ref="G682" r:id="rId289" xr:uid="{20703D11-390F-4091-B465-9D5A10B202BE}"/>
    <hyperlink ref="G713" r:id="rId290" xr:uid="{F0632FFF-CCE6-4136-9F93-7F5F5C876B0C}"/>
    <hyperlink ref="G779" r:id="rId291" xr:uid="{A4F45E65-9C8A-4F52-B0A4-0D83880A52BC}"/>
    <hyperlink ref="G778" r:id="rId292" xr:uid="{91B072D7-C1B7-48F5-8817-0965026A7F55}"/>
    <hyperlink ref="G797" r:id="rId293" xr:uid="{F10965D2-585D-4D15-9AC4-F0B2E6CAC3AE}"/>
    <hyperlink ref="G783" r:id="rId294" xr:uid="{951B9F88-E5CB-4A3F-8E16-34E80FE8360C}"/>
    <hyperlink ref="G752" r:id="rId295" xr:uid="{65D17DF5-D903-4598-AC05-A22F6E5152A3}"/>
    <hyperlink ref="G789" r:id="rId296" xr:uid="{E8496403-FF2E-455B-BAA5-11FD1A548D08}"/>
    <hyperlink ref="G756" r:id="rId297" xr:uid="{0F184E14-8DFA-4010-8D00-4F9F838501EE}"/>
    <hyperlink ref="G755" r:id="rId298" xr:uid="{10BEBE4F-2ADB-4447-B1BC-9B5ADAE22004}"/>
    <hyperlink ref="G795" r:id="rId299" xr:uid="{495379AB-8CD3-4450-827F-C5C5A6C61C1E}"/>
    <hyperlink ref="G754" r:id="rId300" xr:uid="{92AF8782-BCAC-4E35-89BF-32281D33688D}"/>
    <hyperlink ref="G749" r:id="rId301" xr:uid="{835B060C-172F-4BCD-98CA-990C93EF483F}"/>
    <hyperlink ref="G790" r:id="rId302" xr:uid="{A68DC4CE-E34C-4A93-B178-57E0AF85F8B1}"/>
    <hyperlink ref="G769" r:id="rId303" xr:uid="{816D332A-1A74-4EBA-8C30-FD1693B4E32B}"/>
    <hyperlink ref="G768" r:id="rId304" xr:uid="{EB3F4318-2DCA-46B2-93B5-66E9C250E00C}"/>
    <hyperlink ref="G766" r:id="rId305" xr:uid="{187066E9-F528-460E-94D8-2536534C4FB4}"/>
    <hyperlink ref="G740" r:id="rId306" xr:uid="{82BE0734-54D8-4D34-8596-6CA7C1A1E26D}"/>
    <hyperlink ref="G721" r:id="rId307" xr:uid="{4E935464-F180-4BA8-ABBE-DEECC37AABC0}"/>
    <hyperlink ref="G704" r:id="rId308" xr:uid="{0433A536-6F63-497C-93C2-4F1666BEE284}"/>
    <hyperlink ref="G685" r:id="rId309" xr:uid="{D9E0C90A-ADAD-49F5-B1BB-C3DE04938E26}"/>
    <hyperlink ref="G665" r:id="rId310" xr:uid="{47F475C4-D7B9-436F-8E06-2A28036E39C8}"/>
    <hyperlink ref="G679" r:id="rId311" xr:uid="{111DF4BF-E8E0-4A49-92A7-4764A3680D4B}"/>
    <hyperlink ref="G707" r:id="rId312" xr:uid="{728CF2FD-9D97-4CC3-98A3-58E41D7895E1}"/>
    <hyperlink ref="G699" r:id="rId313" xr:uid="{224521A9-42D0-4A73-B628-00B67D60116B}"/>
    <hyperlink ref="G705" r:id="rId314" xr:uid="{F23BFCE2-2D41-4220-95EB-897AB4A70E45}"/>
    <hyperlink ref="G666" r:id="rId315" xr:uid="{178A73B0-3E89-4462-81F0-14021B0F995F}"/>
    <hyperlink ref="G744" r:id="rId316" xr:uid="{59EEB510-BB57-4B70-932E-358ECAED3B70}"/>
    <hyperlink ref="G781" r:id="rId317" xr:uid="{E928A72E-2EA9-49A6-AD53-0748A71A5D2E}"/>
    <hyperlink ref="G785" r:id="rId318" xr:uid="{E8F671ED-081E-4595-9B4C-076D25789DA9}"/>
    <hyperlink ref="G730" r:id="rId319" xr:uid="{164DE6D8-D8CA-4E81-86BA-C9983B24DCBC}"/>
    <hyperlink ref="G772" r:id="rId320" xr:uid="{658E7731-2490-4651-BD36-B36C0A842866}"/>
    <hyperlink ref="G775" r:id="rId321" xr:uid="{73F2C1CC-EF56-4FFE-B6C0-CC5FCA790758}"/>
    <hyperlink ref="G712" r:id="rId322" xr:uid="{742B2085-889B-4371-9F1E-36D91A780074}"/>
    <hyperlink ref="G709" r:id="rId323" xr:uid="{72CBF852-D3FB-458A-95CC-35D5D7B5AF68}"/>
    <hyperlink ref="G664" r:id="rId324" xr:uid="{0DE0CE75-9C1F-49C2-B639-66DFFEDB0679}"/>
    <hyperlink ref="G696" r:id="rId325" xr:uid="{626E1134-BAD7-490E-9225-55747CCBC250}"/>
    <hyperlink ref="G690" r:id="rId326" xr:uid="{D847B1E0-6D69-46EF-8961-940B3C1C4822}"/>
    <hyperlink ref="G731" r:id="rId327" xr:uid="{A60EE8E2-9295-455C-BBAF-1B1BCA5C7603}"/>
    <hyperlink ref="G729" r:id="rId328" xr:uid="{CB2ACD91-5B58-476D-8883-78FF6223CE0F}"/>
    <hyperlink ref="G725" r:id="rId329" xr:uid="{041D3BD3-B0EC-41F5-B865-72F44FB296F4}"/>
    <hyperlink ref="G724" r:id="rId330" xr:uid="{3EC97AF7-97CD-4C96-92DA-C681C0B76FD1}"/>
    <hyperlink ref="G716" r:id="rId331" xr:uid="{48DA9CA3-1BF7-4FA4-9AD5-61C9FDA828E1}"/>
    <hyperlink ref="G715" r:id="rId332" xr:uid="{37A3A6C0-62D2-40AC-93D0-1F3DB325F8E3}"/>
    <hyperlink ref="G710" r:id="rId333" xr:uid="{542FA780-0A7D-4116-9AEC-D8871560DFF6}"/>
    <hyperlink ref="G759" r:id="rId334" xr:uid="{AB4AEC51-9872-4187-BE85-9DDB982B71AC}"/>
    <hyperlink ref="G708" r:id="rId335" xr:uid="{241C0E9A-2A7D-4CBE-AE0D-8D6AB998BAE0}"/>
    <hyperlink ref="G703" r:id="rId336" xr:uid="{BD4733BA-8D4A-4774-9E7B-8CE05043464D}"/>
    <hyperlink ref="G702" r:id="rId337" xr:uid="{3E7EDDE9-F1AC-4D3B-9048-BB3FCA2BBC83}"/>
    <hyperlink ref="G701" r:id="rId338" xr:uid="{75F2BFEC-B332-4079-81AA-CE9E2DFB3927}"/>
    <hyperlink ref="G700" r:id="rId339" xr:uid="{9748E9DC-4855-4602-9D75-CDEE45F3E7E6}"/>
    <hyperlink ref="G698" r:id="rId340" xr:uid="{545A4600-27DD-46FA-9104-271C69EBD2B0}"/>
    <hyperlink ref="G695" r:id="rId341" xr:uid="{F14DF6BB-FBA1-4C95-AAF2-D258BB74C216}"/>
    <hyperlink ref="G693" r:id="rId342" xr:uid="{0919C8A0-9052-41B7-A35D-55D3ABC60D3A}"/>
    <hyperlink ref="G692" r:id="rId343" xr:uid="{8420A70F-B7C7-451D-8763-AC43C9DF5F79}"/>
    <hyperlink ref="G691" r:id="rId344" xr:uid="{4097AAD4-7E70-4379-AE07-C3C01FC1FFFF}"/>
    <hyperlink ref="G688" r:id="rId345" xr:uid="{B80D8B5E-E346-4024-B334-4246EC14FEE6}"/>
    <hyperlink ref="G687" r:id="rId346" xr:uid="{DC2998C6-91EA-463E-82CB-80F710DCC3F6}"/>
    <hyperlink ref="G686" r:id="rId347" xr:uid="{791A4B87-D7A2-4AA7-A40F-0A4F1AFEAF0E}"/>
    <hyperlink ref="G683" r:id="rId348" xr:uid="{66F8BC3F-EC82-4DEB-ABB5-6E15F3777760}"/>
    <hyperlink ref="G680" r:id="rId349" xr:uid="{AFE0F903-BA54-425C-96DC-ACDCF49C9619}"/>
    <hyperlink ref="G677" r:id="rId350" xr:uid="{295AFCC5-415C-4C76-8DEF-D357039F3DB3}"/>
    <hyperlink ref="G676" r:id="rId351" xr:uid="{2ADA1386-2C97-45AC-A358-BFB4A02EA2D1}"/>
    <hyperlink ref="G675" r:id="rId352" xr:uid="{08887BD2-BB8B-40DB-9DE6-164F88AD265D}"/>
    <hyperlink ref="G674" r:id="rId353" xr:uid="{736CEBDD-1829-4651-9CB1-DC2F90030E43}"/>
    <hyperlink ref="G671" r:id="rId354" xr:uid="{6D708BE1-B1F3-4245-B191-A61E28070592}"/>
    <hyperlink ref="G670" r:id="rId355" xr:uid="{4ADDE676-ECC6-4707-A0B8-B3CF0991542B}"/>
    <hyperlink ref="G668" r:id="rId356" xr:uid="{3C8956DA-6DEE-4F2C-8CBF-0C8F128A7E37}"/>
    <hyperlink ref="G667" r:id="rId357" xr:uid="{7CBA0046-0C78-47DC-97AA-6B18D2F584FB}"/>
    <hyperlink ref="G662" r:id="rId358" xr:uid="{01505304-E625-4865-91D9-E16097DF774C}"/>
    <hyperlink ref="G659" r:id="rId359" xr:uid="{E1DFEF40-CD53-4405-A38A-01ADD40CF946}"/>
    <hyperlink ref="G658" r:id="rId360" xr:uid="{ECA8D7DD-3645-4E1C-84B0-3788D5840FF7}"/>
    <hyperlink ref="G657" r:id="rId361" xr:uid="{C30390ED-5444-464D-86C8-A7628D84969F}"/>
    <hyperlink ref="G655" r:id="rId362" xr:uid="{35E95979-15B6-47A9-B92A-88C371672E1E}"/>
    <hyperlink ref="G654" r:id="rId363" xr:uid="{E627CDC2-D656-4F46-B04E-7DE00688D6E9}"/>
    <hyperlink ref="G653" r:id="rId364" xr:uid="{C3FC145D-02A3-4CF5-B045-1695399C0CBA}"/>
    <hyperlink ref="G794" r:id="rId365" xr:uid="{BADD057A-124B-455D-9772-3CD08D0C1CE4}"/>
    <hyperlink ref="G763" r:id="rId366" xr:uid="{7AD33BE0-7DFE-4F48-98F3-D62BE566C915}"/>
    <hyperlink ref="G765" r:id="rId367" xr:uid="{EB3A44BE-90B7-4BF8-A851-1035A4734FAA}"/>
    <hyperlink ref="G764" r:id="rId368" xr:uid="{5486C86B-E7F4-49C3-AC6C-DC82244C671E}"/>
    <hyperlink ref="G736" r:id="rId369" xr:uid="{7582F7B3-0FDC-40BA-B9A0-D77FF4D2D9F4}"/>
    <hyperlink ref="G747" r:id="rId370" xr:uid="{38FDB35C-3A92-4295-9513-5C83527BE34E}"/>
    <hyperlink ref="G739" r:id="rId371" xr:uid="{9ED7300F-7A6A-4D9B-8371-7833E5E5D252}"/>
    <hyperlink ref="G743" r:id="rId372" xr:uid="{7EFF6E75-449C-408C-AC6B-1D0A5A61F52D}"/>
    <hyperlink ref="G750" r:id="rId373" xr:uid="{228C6969-2266-4E96-99AC-E49C3AA9860B}"/>
    <hyperlink ref="G762" r:id="rId374" xr:uid="{9793E548-3BDA-4F51-A3C4-C1DD243A56B2}"/>
    <hyperlink ref="G735" r:id="rId375" xr:uid="{4B36F7BC-0B18-4CA8-8D2A-E923A44FCD93}"/>
    <hyperlink ref="G748" r:id="rId376" xr:uid="{9FADAB1B-4F80-4347-95FD-5C2C47773D2B}"/>
    <hyperlink ref="G741" r:id="rId377" xr:uid="{7DE61F1A-00F5-470D-9AFB-46F5184FEBDF}"/>
    <hyperlink ref="G770" r:id="rId378" xr:uid="{F20E54EE-5A39-4FD2-B0E6-E77896FFEF4E}"/>
    <hyperlink ref="G787" r:id="rId379" xr:uid="{821A7A00-5005-4A13-B6B8-9C0AECD6E0D0}"/>
    <hyperlink ref="G777" r:id="rId380" xr:uid="{5EC7553D-85E9-4B78-8ADA-5A4F0A288FCD}"/>
    <hyperlink ref="G773" r:id="rId381" xr:uid="{D50D3E4F-D37D-4EBC-8F54-6BCD09732316}"/>
    <hyperlink ref="G761" r:id="rId382" xr:uid="{29C584E1-D651-47E4-A8D6-E20E4DBFA303}"/>
    <hyperlink ref="G784" r:id="rId383" xr:uid="{9480ADD7-39DD-4934-9248-87DC648DE0FF}"/>
    <hyperlink ref="G753" r:id="rId384" xr:uid="{9F016C2B-794D-4543-9020-6C7D51E7C951}"/>
    <hyperlink ref="G757" r:id="rId385" xr:uid="{B89C8BB9-A792-465A-8F45-EA2DD4E7E544}"/>
    <hyperlink ref="G734" r:id="rId386" xr:uid="{3EE24186-9BEC-45EF-8B8B-AFADED7B0EF5}"/>
    <hyperlink ref="G796" r:id="rId387" xr:uid="{89A055E8-D0A4-45DA-BAC8-030A6CAB42D6}"/>
    <hyperlink ref="G791" r:id="rId388" xr:uid="{3FBDA253-E116-4E90-A637-052204DCD7D2}"/>
    <hyperlink ref="G792" r:id="rId389" xr:uid="{D8B54890-87D3-4C79-9EF2-56B450700B09}"/>
    <hyperlink ref="G689" r:id="rId390" xr:uid="{17DBF32C-9935-4D2B-BE78-CB38F6B5520C}"/>
    <hyperlink ref="G684" r:id="rId391" xr:uid="{6CEB7F1B-17CE-4FA6-8782-F8BAD16A0A53}"/>
    <hyperlink ref="G711" r:id="rId392" xr:uid="{7BCAEDF3-8DE0-40FE-A382-B4D229CE0D3E}"/>
    <hyperlink ref="G706" r:id="rId393" xr:uid="{87F67597-F345-45B4-B7CA-B9000370267D}"/>
    <hyperlink ref="G656" r:id="rId394" xr:uid="{5A1D6ED7-1892-46DE-96FE-B3F3908DB66B}"/>
    <hyperlink ref="G751" r:id="rId395" xr:uid="{B7DC2EC8-2DE4-4580-9D3C-44A56991ECC1}"/>
    <hyperlink ref="G727" r:id="rId396" xr:uid="{7797B278-B993-4835-B6CA-999C4A066FE8}"/>
    <hyperlink ref="G726" r:id="rId397" xr:uid="{73A87947-1EB1-45AB-B82F-2CB17D5F49A7}"/>
    <hyperlink ref="G672" r:id="rId398" xr:uid="{34D7A8CA-FD99-4E99-9954-C88A8E1F3F7E}"/>
    <hyperlink ref="G678" r:id="rId399" xr:uid="{58956F12-C6E0-4773-9B98-AFD952E02B3D}"/>
    <hyperlink ref="G661" r:id="rId400" xr:uid="{C7B09765-62D9-46DF-AAA2-55F893FD66F8}"/>
    <hyperlink ref="G697" r:id="rId401" xr:uid="{4027CE2F-99C5-4930-ADC7-95103F68CB4E}"/>
    <hyperlink ref="G719" r:id="rId402" xr:uid="{1571918E-D148-4E9C-98FC-094BF3591786}"/>
    <hyperlink ref="G717" r:id="rId403" xr:uid="{1A729F76-D503-4FC3-BD9E-CE929B7BEFC4}"/>
    <hyperlink ref="G723" r:id="rId404" xr:uid="{022B5E46-EA6E-4F0A-9D0A-ECB20598BCED}"/>
    <hyperlink ref="G733" r:id="rId405" xr:uid="{26B2F86B-5B51-4B64-B105-E1D0586F66EA}"/>
    <hyperlink ref="G69" r:id="rId406" xr:uid="{2A3DC486-8674-4CB4-B306-62DEC39A965B}"/>
    <hyperlink ref="G71" r:id="rId407" xr:uid="{9806BA85-AD17-4A30-B06F-33F5A360436A}"/>
    <hyperlink ref="G67" r:id="rId408" xr:uid="{D3F0E543-1498-4468-8C05-2C5B85F9BD77}"/>
    <hyperlink ref="G68" r:id="rId409" xr:uid="{A6C59BCD-CF05-4BE5-A579-AB5A3DFCAF00}"/>
    <hyperlink ref="G70" r:id="rId410" xr:uid="{2CE1923C-7EDB-40BE-9F4C-B1A1A6A2C2AE}"/>
    <hyperlink ref="G72" r:id="rId411" xr:uid="{4F9A5B2D-DE01-4900-8AC6-B35CCDF0B1D8}"/>
    <hyperlink ref="G73" r:id="rId412" xr:uid="{51C40D64-AE6A-4651-B229-5C411DEA4CF7}"/>
    <hyperlink ref="G51" r:id="rId413" xr:uid="{B26868E8-72AB-4605-B61F-9AC1B047BAEA}"/>
    <hyperlink ref="G52" r:id="rId414" xr:uid="{CDB4D6B7-1925-408C-979F-6428AD08C24D}"/>
    <hyperlink ref="G49" r:id="rId415" xr:uid="{BC00E58F-98BA-4AE0-A9E5-DDE469A1F4E1}"/>
    <hyperlink ref="G50" r:id="rId416" xr:uid="{6B7415CB-73DF-4304-AB73-B13C686F7962}"/>
    <hyperlink ref="G44" r:id="rId417" xr:uid="{583A1422-26F8-43A4-9523-7B53751A7573}"/>
    <hyperlink ref="G53" r:id="rId418" xr:uid="{0C43214D-AAD5-4E37-8C86-672ED860F83E}"/>
    <hyperlink ref="G34" r:id="rId419" xr:uid="{12CC8B42-33E7-4A52-A6B1-FBBBFB95AA07}"/>
    <hyperlink ref="G43" r:id="rId420" xr:uid="{B772876A-6C6A-49E3-92E4-EA6E5A3AB5EF}"/>
    <hyperlink ref="G45" r:id="rId421" xr:uid="{29D3EE4A-5285-4572-B4E5-9BF86FF6B136}"/>
    <hyperlink ref="G828" r:id="rId422" xr:uid="{F6B82602-6743-4050-B76E-AE6EC563CCDB}"/>
    <hyperlink ref="G56" r:id="rId423" xr:uid="{50BC7517-1FAB-4B37-8203-BC18FAB07092}"/>
    <hyperlink ref="G55" r:id="rId424" xr:uid="{88117CCF-08CA-436C-8E85-0968E3EEEAA6}"/>
    <hyperlink ref="G54" r:id="rId425" xr:uid="{B99ECEF7-7B99-41CF-A94E-4BFB15B966F9}"/>
    <hyperlink ref="G57" r:id="rId426" xr:uid="{D1F706C6-7B64-4D3D-AA81-15A6D71E8FE4}"/>
    <hyperlink ref="G59" r:id="rId427" xr:uid="{933F2A3F-9AC4-41FE-9054-7778ABB5E6BE}"/>
    <hyperlink ref="G33" r:id="rId428" xr:uid="{591543A8-84DF-4589-93F0-6449A2BAAB2F}"/>
    <hyperlink ref="G28" r:id="rId429" xr:uid="{7AB5A883-F7C4-43A6-BBBF-FD9E2B71BBC1}"/>
    <hyperlink ref="G48" r:id="rId430" xr:uid="{430CA2B1-2A7B-4E3B-B21F-28ED47A792F0}"/>
    <hyperlink ref="G823" r:id="rId431" xr:uid="{300A3523-0E95-4613-9EB4-F900206FD9CF}"/>
    <hyperlink ref="G58" r:id="rId432" xr:uid="{B289D609-A5B2-4B7B-96BA-1C0123A47A3B}"/>
    <hyperlink ref="G40" r:id="rId433" xr:uid="{BF7AF73F-F752-45A7-8BBE-B8AC19077358}"/>
    <hyperlink ref="G39" r:id="rId434" xr:uid="{403C5923-77E7-4548-A609-4EFAF12E904B}"/>
    <hyperlink ref="G46" r:id="rId435" xr:uid="{19D10D39-87A9-43A9-AF82-AB0364A00FD8}"/>
    <hyperlink ref="G29" r:id="rId436" xr:uid="{5BD541C5-9E36-4908-9987-6E9B6E0BC019}"/>
    <hyperlink ref="G37" r:id="rId437" xr:uid="{CFFACC8D-9B16-479A-ACF3-8BE809C3120B}"/>
    <hyperlink ref="G36" r:id="rId438" xr:uid="{FAAD3B67-0725-443C-B9E3-5A48F50F6063}"/>
    <hyperlink ref="G804" r:id="rId439" xr:uid="{A4D9E546-2EBE-4E4A-9668-23DEE6FE2B4F}"/>
    <hyperlink ref="G824" r:id="rId440" xr:uid="{1EAE4515-B80B-4E64-8890-8DFB5D36ACA9}"/>
    <hyperlink ref="G30" r:id="rId441" xr:uid="{D326FDE5-8BFB-406B-A5B3-36BD726E6C8F}"/>
    <hyperlink ref="G31" r:id="rId442" xr:uid="{B61B2965-0113-4290-9F5F-3DB2EA8D56AC}"/>
    <hyperlink ref="G41" r:id="rId443" xr:uid="{01C97626-2E0C-4FA0-BB44-DA5F26B76B78}"/>
    <hyperlink ref="G840" r:id="rId444" xr:uid="{F57DDA75-A01F-4B81-A316-68C13887B96B}"/>
    <hyperlink ref="G825" r:id="rId445" xr:uid="{8276C6D2-91F1-435D-8CA5-4D3A52D599BE}"/>
    <hyperlink ref="G42" r:id="rId446" xr:uid="{D854C43D-924A-4E54-B36D-B56F9032608A}"/>
    <hyperlink ref="G842" r:id="rId447" xr:uid="{EC3F223C-8C6B-4DD4-BFC9-87490C7097D0}"/>
    <hyperlink ref="G87" r:id="rId448" xr:uid="{CC250B67-43DE-4138-A808-62DAB9A004D2}"/>
    <hyperlink ref="G66" r:id="rId449" xr:uid="{C2180143-1528-49CA-B96D-25D621A4133E}"/>
    <hyperlink ref="G38" r:id="rId450" xr:uid="{71EBD154-62EB-49B2-8222-A0E5D4FFEBBA}"/>
    <hyperlink ref="G93" r:id="rId451" xr:uid="{A21B45A6-302E-4508-B104-6F870C061217}"/>
    <hyperlink ref="G63" r:id="rId452" xr:uid="{BAC3873B-1884-4336-A1CA-EF178D050BC4}"/>
    <hyperlink ref="G89" r:id="rId453" xr:uid="{2ADAE7D6-7B4E-47FC-8942-E37B14BA14F4}"/>
    <hyperlink ref="G27" r:id="rId454" xr:uid="{62BCF45E-0D31-44D1-99D5-35541CA1671C}"/>
    <hyperlink ref="G801" r:id="rId455" xr:uid="{47A4AA35-FC4B-492D-83AD-B082A6869C9A}"/>
    <hyperlink ref="G843" r:id="rId456" xr:uid="{A57E91DD-C845-4CB9-9347-10D849FED967}"/>
    <hyperlink ref="G826" r:id="rId457" xr:uid="{583181C9-CDC5-4405-943C-A93236EF3F99}"/>
    <hyperlink ref="G837" r:id="rId458" xr:uid="{9FD2CD3F-00A1-476E-B575-A7463DFCE829}"/>
    <hyperlink ref="G839" r:id="rId459" xr:uid="{249FEB9A-59DB-4522-9102-0B08332D52B4}"/>
    <hyperlink ref="G838" r:id="rId460" xr:uid="{91816085-3391-4461-8615-14B1DBE3439C}"/>
    <hyperlink ref="G807" r:id="rId461" xr:uid="{F2826AF1-EAA9-4938-8BE9-165CE788FD72}"/>
    <hyperlink ref="G844" r:id="rId462" xr:uid="{5DA0CA50-5E30-4180-A9F1-7F66C824BA96}"/>
    <hyperlink ref="G805" r:id="rId463" xr:uid="{43D5FDB5-8B2F-4944-933C-81FBB0B449D9}"/>
    <hyperlink ref="G806" r:id="rId464" xr:uid="{E3D96F10-ABD0-4E7F-9A13-01BC5BE929DE}"/>
    <hyperlink ref="G803" r:id="rId465" xr:uid="{C5F98C1E-2BE8-4E0B-9B57-FBE89453EEF1}"/>
    <hyperlink ref="G816" r:id="rId466" xr:uid="{1C7385C4-9057-4FB0-95D1-D9C9FF8255CB}"/>
    <hyperlink ref="G822" r:id="rId467" xr:uid="{88D05ED7-0F4C-40AF-BE19-507E98B613AE}"/>
    <hyperlink ref="G819" r:id="rId468" xr:uid="{DA497378-C3F2-4D05-955B-084470F39AE3}"/>
    <hyperlink ref="G820" r:id="rId469" xr:uid="{37051E69-2483-4308-97AA-046BD8B0A079}"/>
    <hyperlink ref="G821" r:id="rId470" xr:uid="{BD85C5B9-DFDA-48F7-8DB3-9F266191BA7F}"/>
    <hyperlink ref="G818" r:id="rId471" xr:uid="{C338077E-4CCD-4436-AD3F-4D996AA92F5D}"/>
    <hyperlink ref="G817" r:id="rId472" xr:uid="{5AF43846-E270-46E5-B7B8-37BAE1D275EE}"/>
    <hyperlink ref="G814" r:id="rId473" xr:uid="{E56FDBF5-FB26-4F73-BDC6-5290483D9BEB}"/>
    <hyperlink ref="G815" r:id="rId474" xr:uid="{640F822D-10A0-46C6-A2D1-BD71E9CBE426}"/>
    <hyperlink ref="G813" r:id="rId475" xr:uid="{BA7AA4D3-281D-4F45-AF1C-2D95F70322BF}"/>
    <hyperlink ref="G812" r:id="rId476" xr:uid="{7D0254BB-927D-4601-B156-3A7037DDDBF2}"/>
    <hyperlink ref="G808" r:id="rId477" xr:uid="{B73B956E-9916-436E-8421-EAEA369219B3}"/>
    <hyperlink ref="G810" r:id="rId478" xr:uid="{82C07AE9-6EC9-4DFA-87BF-1AA8F9932D2A}"/>
    <hyperlink ref="G811" r:id="rId479" xr:uid="{9562DCCF-20F4-4E7A-8590-56B1049C9BF5}"/>
    <hyperlink ref="G809" r:id="rId480" xr:uid="{D30F4C05-16E2-4FDB-8742-2FF316154322}"/>
    <hyperlink ref="G799" r:id="rId481" xr:uid="{0A73D568-D7E9-44CA-AC30-52F2B43C2C3E}"/>
    <hyperlink ref="G800" r:id="rId482" xr:uid="{5677C967-B151-4906-BCBF-43B35193814B}"/>
    <hyperlink ref="G836" r:id="rId483" xr:uid="{BC0F5D56-0999-486F-837B-1128C8B94751}"/>
    <hyperlink ref="G834" r:id="rId484" xr:uid="{0102D7D7-1AA7-435B-8015-044D00C18D41}"/>
    <hyperlink ref="G835" r:id="rId485" xr:uid="{6AA45B2A-38AA-4FE5-8FFF-E946863017ED}"/>
    <hyperlink ref="G832" r:id="rId486" xr:uid="{9F36A888-BDB6-46E0-99D4-FCB7A9914946}"/>
    <hyperlink ref="G831" r:id="rId487" xr:uid="{D2C9C8D3-4667-49A7-90E4-5126D2DBE779}"/>
    <hyperlink ref="G829" r:id="rId488" xr:uid="{51BCD64F-2A71-4A4C-9390-1DD1B09DA46C}"/>
    <hyperlink ref="G830" r:id="rId489" xr:uid="{B1340401-1669-49A2-94CA-AE42D774C086}"/>
    <hyperlink ref="G802" r:id="rId490" xr:uid="{CEE94244-C3D4-4FC7-A7E5-EC9753C45DBC}"/>
    <hyperlink ref="G841" r:id="rId491" xr:uid="{4044A293-1E9E-4E2F-8E5F-E3D0EFEDE4D3}"/>
    <hyperlink ref="G96" r:id="rId492" xr:uid="{D1EBC060-397E-4A2F-8DB2-0D979DADD95B}"/>
    <hyperlink ref="G86" r:id="rId493" xr:uid="{6AF14A57-D52C-4932-AECF-B3AB796D3D45}"/>
    <hyperlink ref="G92" r:id="rId494" xr:uid="{7A33B713-67C6-4F34-9E5E-A162536257D6}"/>
    <hyperlink ref="G35" r:id="rId495" xr:uid="{F6C0C601-4666-47D5-9C4D-A82D666D708A}"/>
    <hyperlink ref="G91" r:id="rId496" xr:uid="{C2F93603-0204-4DF6-AD7B-FA03D9317650}"/>
    <hyperlink ref="G833" r:id="rId497" xr:uid="{21720D30-E401-4B33-A7D5-AB1B7C5D49F2}"/>
    <hyperlink ref="G26" r:id="rId498" xr:uid="{5865B745-D9BB-47BD-92A1-08DF2818E7A2}"/>
    <hyperlink ref="G97" r:id="rId499" xr:uid="{015E1FB7-A70C-443E-A02A-26C6255E00C5}"/>
    <hyperlink ref="G64" r:id="rId500" xr:uid="{8F91260C-E57A-401D-A56D-CFEFFF7DF5E2}"/>
    <hyperlink ref="G95" r:id="rId501" xr:uid="{48AFEC09-B3D3-4896-9FDE-A69EE3F8B277}"/>
    <hyperlink ref="G77" r:id="rId502" xr:uid="{BF71C058-7C0B-40E6-8E94-6D4682449702}"/>
    <hyperlink ref="G47" r:id="rId503" xr:uid="{2E80AB66-154B-43E1-918B-C44A7A71144E}"/>
    <hyperlink ref="G82" r:id="rId504" xr:uid="{8BCB658C-64F9-4CB8-A32A-C31922BD2A93}"/>
    <hyperlink ref="G827" r:id="rId505" xr:uid="{E72D4116-A72D-4E43-B856-20FD0BD805CF}"/>
    <hyperlink ref="G94" r:id="rId506" xr:uid="{5E28FD87-0D31-44E7-93B2-3FA2C25DE2F8}"/>
    <hyperlink ref="G90" r:id="rId507" xr:uid="{74A090F9-C3C6-4C89-9714-71510BA7A1A1}"/>
    <hyperlink ref="G88" r:id="rId508" xr:uid="{DE530A07-25C6-418C-ACAE-A02414CC2D55}"/>
    <hyperlink ref="G32" r:id="rId509" xr:uid="{380BF5DD-C4CC-4E7F-9CC1-B4FA9F4EDF4A}"/>
    <hyperlink ref="G85" r:id="rId510" xr:uid="{76F44256-AED4-41EB-B8C4-0A65D742BE7F}"/>
    <hyperlink ref="G84" r:id="rId511" xr:uid="{59FE3242-7B79-43A6-9EA4-54F75869E71F}"/>
    <hyperlink ref="G83" r:id="rId512" xr:uid="{DCB7546F-1D9A-4364-9058-A77A995F0F08}"/>
    <hyperlink ref="G81" r:id="rId513" xr:uid="{01A9A88B-0FB5-47AB-B4F0-589C594368FF}"/>
    <hyperlink ref="G65" r:id="rId514" xr:uid="{4D80AD49-AE32-444F-B468-FB5D2BA90B03}"/>
    <hyperlink ref="G80" r:id="rId515" xr:uid="{9E40FCDD-32D1-40B9-8831-8F62663E7C7F}"/>
    <hyperlink ref="G79" r:id="rId516" xr:uid="{E8511FF7-81E5-4BEF-8119-B62492D16E65}"/>
    <hyperlink ref="G78" r:id="rId517" xr:uid="{F6078B40-5861-4636-9CE3-F57C3A9615FF}"/>
    <hyperlink ref="G62" r:id="rId518" xr:uid="{06A3683F-351A-4B2F-B7EC-93A8D8166467}"/>
    <hyperlink ref="G61" r:id="rId519" xr:uid="{078CFFF9-3A6A-4C2A-893A-E2D9AFE0B50A}"/>
    <hyperlink ref="G60" r:id="rId520" xr:uid="{CB16128F-41BC-4112-AAAA-14A700ED31BB}"/>
    <hyperlink ref="G76" r:id="rId521" xr:uid="{A9EC1A1B-2B2F-41B5-8B60-E7A06F726F13}"/>
    <hyperlink ref="G75" r:id="rId522" xr:uid="{DB63F17A-DFDE-4CFC-BAAA-6699EC9765A3}"/>
    <hyperlink ref="G74" r:id="rId523" xr:uid="{2D8B9951-F8BB-4CA3-BE47-11CFE86D6C7A}"/>
    <hyperlink ref="G8" r:id="rId524" xr:uid="{2F5844FF-F177-48F4-AA0A-555F3C2115C1}"/>
    <hyperlink ref="G9" r:id="rId525" xr:uid="{722E302E-4D5F-4923-884A-99CB4DB59F8C}"/>
    <hyperlink ref="G10" r:id="rId526" xr:uid="{1C2CCF9A-732E-487B-867C-03545771E20E}"/>
    <hyperlink ref="G7" r:id="rId527" xr:uid="{90F3DD90-1D86-4FCC-9D38-923B00020B52}"/>
    <hyperlink ref="G2" r:id="rId528" xr:uid="{2E6EF00F-B8D5-4E12-88E7-AE0B545ADF55}"/>
    <hyperlink ref="G17" r:id="rId529" xr:uid="{7D96BE39-E9D8-432C-89AF-547D67597EB3}"/>
    <hyperlink ref="G25" r:id="rId530" xr:uid="{F16BFEAE-F613-4BF2-AE7B-1D91C5226BFD}"/>
    <hyperlink ref="G24" r:id="rId531" xr:uid="{E37E061C-DF03-487A-82D3-DCED2A30010E}"/>
    <hyperlink ref="G11" r:id="rId532" xr:uid="{1675144B-1E11-48F2-B41B-839ABDDC865F}"/>
    <hyperlink ref="G16" r:id="rId533" xr:uid="{8D09F711-A889-4EF9-8A99-1139C2157E83}"/>
    <hyperlink ref="G6" r:id="rId534" xr:uid="{92D15FA8-814E-43A6-9956-4D0FCB846FEA}"/>
    <hyperlink ref="G5" r:id="rId535" xr:uid="{6D846432-2AEC-4807-8E70-B33D33EFBCCD}"/>
    <hyperlink ref="G3" r:id="rId536" xr:uid="{7917296C-BE13-4D22-A9CC-81B49A35C837}"/>
    <hyperlink ref="G18" r:id="rId537" xr:uid="{7750D4CE-F0C2-4F08-A4F6-652A4F061162}"/>
    <hyperlink ref="G22" r:id="rId538" xr:uid="{723ACB55-3F7E-4E15-BC29-C7090980A632}"/>
    <hyperlink ref="G21" r:id="rId539" xr:uid="{25821538-91B7-4CE7-9D92-18E2CF32D881}"/>
    <hyperlink ref="G14" r:id="rId540" xr:uid="{DCB31F8F-6F4B-4566-986B-611118A37916}"/>
    <hyperlink ref="G13" r:id="rId541" xr:uid="{A863DE8C-ED33-4A06-B990-0096AF36917C}"/>
    <hyperlink ref="G4" r:id="rId542" xr:uid="{5EF2D221-3F52-4013-8369-C19E5EC52ADA}"/>
    <hyperlink ref="G23" r:id="rId543" xr:uid="{F61F8B4B-E4D2-4CB2-8D62-BACC69D05C15}"/>
    <hyperlink ref="G15" r:id="rId544" xr:uid="{FA2F0488-3386-48C2-88C5-CA89218C9317}"/>
    <hyperlink ref="G19" r:id="rId545" xr:uid="{F692EC15-2825-4402-B6AB-D615F5086E5C}"/>
    <hyperlink ref="G20" r:id="rId546" xr:uid="{CA4727CB-3DBB-4FEB-B94B-8C00C2AB6243}"/>
    <hyperlink ref="G12" r:id="rId547" xr:uid="{C6D073B3-55DF-4049-AE4F-56B63EE3397D}"/>
    <hyperlink ref="G395" r:id="rId548" xr:uid="{3D31F2E5-EF76-4BA5-BC95-BB0791F0798C}"/>
    <hyperlink ref="G798" r:id="rId549" xr:uid="{44AE2E4E-C2BF-463B-BBEA-286EB1DCF0FF}"/>
  </hyperlinks>
  <pageMargins left="0.7" right="0.7" top="0.75" bottom="0.75" header="0.3" footer="0.3"/>
  <pageSetup paperSize="9" orientation="portrait" useFirstPageNumber="1" horizontalDpi="4294967295" verticalDpi="4294967295" r:id="rId55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15B6A-9D27-413E-B9CA-45EA4292B15D}">
  <sheetPr filterMode="1">
    <tabColor rgb="FFE41650"/>
    <pageSetUpPr fitToPage="1"/>
  </sheetPr>
  <dimension ref="A1:G68"/>
  <sheetViews>
    <sheetView topLeftCell="B1" zoomScale="90" zoomScaleNormal="90" workbookViewId="0">
      <selection activeCell="B13" sqref="A13:XFD13"/>
    </sheetView>
  </sheetViews>
  <sheetFormatPr defaultColWidth="9.28515625" defaultRowHeight="15"/>
  <cols>
    <col min="1" max="1" width="8" style="61" hidden="1" customWidth="1"/>
    <col min="2" max="2" width="12.28515625" style="61" customWidth="1"/>
    <col min="3" max="3" width="50.5703125" style="61" customWidth="1"/>
    <col min="4" max="4" width="19.7109375" style="61" bestFit="1" customWidth="1"/>
    <col min="5" max="5" width="17.7109375" style="61" customWidth="1"/>
    <col min="6" max="6" width="24.28515625" style="61" customWidth="1"/>
    <col min="7" max="7" width="11.7109375" style="61" customWidth="1"/>
    <col min="8" max="16384" width="9.28515625" style="61"/>
  </cols>
  <sheetData>
    <row r="1" spans="1:7" ht="57" customHeight="1">
      <c r="A1" s="161" t="s">
        <v>1219</v>
      </c>
      <c r="B1" s="161"/>
      <c r="C1" s="161"/>
      <c r="D1" s="161"/>
      <c r="E1" s="161"/>
    </row>
    <row r="2" spans="1:7" ht="14.25" customHeight="1">
      <c r="A2" s="78"/>
      <c r="B2" s="72" t="s">
        <v>1552</v>
      </c>
      <c r="D2" s="78"/>
      <c r="E2" s="78"/>
    </row>
    <row r="3" spans="1:7" ht="14.25" customHeight="1">
      <c r="A3" s="78"/>
      <c r="B3" s="72" t="s">
        <v>1553</v>
      </c>
      <c r="D3" s="78"/>
      <c r="E3" s="78"/>
    </row>
    <row r="4" spans="1:7" ht="14.25" customHeight="1">
      <c r="A4" s="78"/>
      <c r="B4" s="72" t="s">
        <v>1554</v>
      </c>
      <c r="D4" s="78"/>
      <c r="E4" s="78"/>
    </row>
    <row r="5" spans="1:7" ht="14.25" customHeight="1">
      <c r="A5" s="78"/>
      <c r="B5" s="72" t="s">
        <v>1555</v>
      </c>
      <c r="D5" s="78"/>
      <c r="E5" s="78"/>
    </row>
    <row r="6" spans="1:7" ht="14.25" customHeight="1">
      <c r="A6" s="78"/>
      <c r="B6" s="72" t="s">
        <v>1556</v>
      </c>
      <c r="D6" s="78"/>
      <c r="E6" s="78"/>
    </row>
    <row r="7" spans="1:7" ht="14.25" customHeight="1">
      <c r="A7" s="78"/>
      <c r="B7" s="78"/>
      <c r="C7" s="78"/>
      <c r="D7" s="78"/>
      <c r="E7" s="78"/>
    </row>
    <row r="8" spans="1:7" s="63" customFormat="1" ht="41.25" customHeight="1">
      <c r="A8" s="85"/>
      <c r="B8" s="65" t="s">
        <v>1220</v>
      </c>
      <c r="C8" s="65" t="s">
        <v>1221</v>
      </c>
      <c r="D8" s="66" t="s">
        <v>1222</v>
      </c>
      <c r="E8" s="65" t="s">
        <v>1223</v>
      </c>
      <c r="F8" s="65" t="s">
        <v>5635</v>
      </c>
    </row>
    <row r="9" spans="1:7" ht="36.75" customHeight="1">
      <c r="A9" s="86">
        <f>COUNTIF(Lista!C:C,"*Marriott*")</f>
        <v>2</v>
      </c>
      <c r="B9" s="67" t="str">
        <f>IF(A9=2,"Tak","NIE")</f>
        <v>Tak</v>
      </c>
      <c r="C9" s="69" t="s">
        <v>2193</v>
      </c>
      <c r="D9" s="69" t="s">
        <v>1260</v>
      </c>
      <c r="E9" s="68" t="s">
        <v>1224</v>
      </c>
      <c r="F9" s="82" t="str">
        <f>IF(NOT(B9="Tak"),"---&gt; Usuń cały wiersz"," ")</f>
        <v xml:space="preserve"> </v>
      </c>
    </row>
    <row r="10" spans="1:7" ht="15.75" hidden="1">
      <c r="A10" s="86">
        <f>COUNTIF(Lista!C:C,"*Marriott*")</f>
        <v>2</v>
      </c>
      <c r="B10" s="67" t="str">
        <f>IF(A10=1,"Tak","NIE")</f>
        <v>NIE</v>
      </c>
      <c r="C10" s="69" t="s">
        <v>2194</v>
      </c>
      <c r="D10" s="67" t="s">
        <v>26</v>
      </c>
      <c r="E10" s="69" t="s">
        <v>1228</v>
      </c>
      <c r="F10" s="82" t="str">
        <f>IF(NOT(B10="Tak"),"---&gt; Usuń cały wiersz"," ")</f>
        <v>---&gt; Usuń cały wiersz</v>
      </c>
    </row>
    <row r="11" spans="1:7" ht="18.75">
      <c r="A11" s="86">
        <f>COUNTIF(Lista!C:C,C11)</f>
        <v>1</v>
      </c>
      <c r="B11" s="67" t="str">
        <f t="shared" ref="B11:B21" si="0">IF(A11&gt;0,"Tak","NIE")</f>
        <v>Tak</v>
      </c>
      <c r="C11" s="69" t="s">
        <v>1565</v>
      </c>
      <c r="D11" s="67" t="s">
        <v>1559</v>
      </c>
      <c r="E11" s="68" t="s">
        <v>1224</v>
      </c>
      <c r="F11" s="82" t="str">
        <f t="shared" ref="F11:F15" si="1">IF(NOT(B11="Tak"),"---&gt; Usuń cały wiersz"," ")</f>
        <v xml:space="preserve"> </v>
      </c>
      <c r="G11" s="64" t="b">
        <f t="shared" ref="G11:G20" si="2">ISERROR(B11)</f>
        <v>0</v>
      </c>
    </row>
    <row r="12" spans="1:7" ht="18.75">
      <c r="A12" s="86">
        <f>COUNTIF(Lista!C:C,C12)</f>
        <v>1</v>
      </c>
      <c r="B12" s="67" t="str">
        <f t="shared" si="0"/>
        <v>Tak</v>
      </c>
      <c r="C12" s="69" t="s">
        <v>1567</v>
      </c>
      <c r="D12" s="67" t="s">
        <v>1226</v>
      </c>
      <c r="E12" s="68" t="s">
        <v>1224</v>
      </c>
      <c r="F12" s="82" t="str">
        <f t="shared" si="1"/>
        <v xml:space="preserve"> </v>
      </c>
      <c r="G12" s="64" t="b">
        <f t="shared" si="2"/>
        <v>0</v>
      </c>
    </row>
    <row r="13" spans="1:7" ht="18.75">
      <c r="A13" s="86">
        <f>COUNTIF(Lista!C:C,C13)</f>
        <v>1</v>
      </c>
      <c r="B13" s="67" t="str">
        <f t="shared" ref="B13:B15" si="3">IF(A13&gt;0,"Tak","NIE")</f>
        <v>Tak</v>
      </c>
      <c r="C13" s="69" t="s">
        <v>1569</v>
      </c>
      <c r="D13" s="67" t="s">
        <v>1225</v>
      </c>
      <c r="E13" s="68" t="s">
        <v>1224</v>
      </c>
      <c r="F13" s="82" t="str">
        <f t="shared" si="1"/>
        <v xml:space="preserve"> </v>
      </c>
      <c r="G13" s="64" t="b">
        <f t="shared" si="2"/>
        <v>0</v>
      </c>
    </row>
    <row r="14" spans="1:7" ht="18.75">
      <c r="A14" s="86">
        <f>COUNTIF(Lista!C:C,C14)</f>
        <v>1</v>
      </c>
      <c r="B14" s="67" t="str">
        <f t="shared" si="3"/>
        <v>Tak</v>
      </c>
      <c r="C14" s="69" t="s">
        <v>3638</v>
      </c>
      <c r="D14" s="67" t="s">
        <v>26</v>
      </c>
      <c r="E14" s="69" t="s">
        <v>1228</v>
      </c>
      <c r="F14" s="82" t="str">
        <f t="shared" si="1"/>
        <v xml:space="preserve"> </v>
      </c>
      <c r="G14" s="64"/>
    </row>
    <row r="15" spans="1:7" ht="18.75">
      <c r="A15" s="86">
        <f>COUNTIF(Lista!C:C,C15)</f>
        <v>1</v>
      </c>
      <c r="B15" s="67" t="str">
        <f t="shared" si="3"/>
        <v>Tak</v>
      </c>
      <c r="C15" s="69" t="s">
        <v>3640</v>
      </c>
      <c r="D15" s="67" t="s">
        <v>26</v>
      </c>
      <c r="E15" s="69" t="s">
        <v>1228</v>
      </c>
      <c r="F15" s="82" t="str">
        <f t="shared" si="1"/>
        <v xml:space="preserve"> </v>
      </c>
      <c r="G15" s="64"/>
    </row>
    <row r="16" spans="1:7" ht="18.75">
      <c r="A16" s="86">
        <f>COUNTIF(Lista!C:C,C16)</f>
        <v>1</v>
      </c>
      <c r="B16" s="67" t="str">
        <f t="shared" si="0"/>
        <v>Tak</v>
      </c>
      <c r="C16" s="69" t="s">
        <v>1573</v>
      </c>
      <c r="D16" s="67" t="s">
        <v>1227</v>
      </c>
      <c r="E16" s="68" t="s">
        <v>1224</v>
      </c>
      <c r="F16" s="82" t="str">
        <f t="shared" ref="F16:F38" si="4">IF(NOT(B16="Tak"),"---&gt; Usuń cały wiersz"," ")</f>
        <v xml:space="preserve"> </v>
      </c>
      <c r="G16" s="64" t="b">
        <f t="shared" si="2"/>
        <v>0</v>
      </c>
    </row>
    <row r="17" spans="1:7" ht="18.75">
      <c r="A17" s="86">
        <f>COUNTIF(Lista!C:C,C17)</f>
        <v>1</v>
      </c>
      <c r="B17" s="67" t="str">
        <f t="shared" si="0"/>
        <v>Tak</v>
      </c>
      <c r="C17" s="69" t="s">
        <v>1575</v>
      </c>
      <c r="D17" s="67" t="s">
        <v>737</v>
      </c>
      <c r="E17" s="69" t="s">
        <v>1228</v>
      </c>
      <c r="F17" s="82" t="str">
        <f t="shared" si="4"/>
        <v xml:space="preserve"> </v>
      </c>
      <c r="G17" s="64" t="b">
        <f t="shared" si="2"/>
        <v>0</v>
      </c>
    </row>
    <row r="18" spans="1:7" ht="18.75">
      <c r="A18" s="86">
        <f>COUNTIF(Lista!C:C,C18)</f>
        <v>3</v>
      </c>
      <c r="B18" s="67" t="str">
        <f t="shared" si="0"/>
        <v>Tak</v>
      </c>
      <c r="C18" s="69" t="s">
        <v>1619</v>
      </c>
      <c r="D18" s="67" t="s">
        <v>737</v>
      </c>
      <c r="E18" s="69" t="s">
        <v>1228</v>
      </c>
      <c r="F18" s="82" t="str">
        <f>IF(NOT(B18="Tak"),"---&gt; Usuń cały wiersz"," ")</f>
        <v xml:space="preserve"> </v>
      </c>
      <c r="G18" s="64" t="b">
        <f t="shared" si="2"/>
        <v>0</v>
      </c>
    </row>
    <row r="19" spans="1:7" ht="18.75">
      <c r="A19" s="86">
        <f>COUNTIF(Lista!C:C,C19)</f>
        <v>1</v>
      </c>
      <c r="B19" s="67" t="str">
        <f t="shared" si="0"/>
        <v>Tak</v>
      </c>
      <c r="C19" s="69" t="s">
        <v>1621</v>
      </c>
      <c r="D19" s="67" t="s">
        <v>26</v>
      </c>
      <c r="E19" s="69" t="s">
        <v>1228</v>
      </c>
      <c r="F19" s="82" t="str">
        <f>IF(NOT(B19="Tak"),"---&gt; Usuń cały wiersz"," ")</f>
        <v xml:space="preserve"> </v>
      </c>
      <c r="G19" s="64" t="b">
        <f t="shared" si="2"/>
        <v>0</v>
      </c>
    </row>
    <row r="20" spans="1:7" ht="18.75">
      <c r="A20" s="86">
        <f>COUNTIF(Lista!C:C,C20)</f>
        <v>1</v>
      </c>
      <c r="B20" s="67" t="str">
        <f t="shared" si="0"/>
        <v>Tak</v>
      </c>
      <c r="C20" s="69" t="s">
        <v>1622</v>
      </c>
      <c r="D20" s="67" t="s">
        <v>1229</v>
      </c>
      <c r="E20" s="69" t="s">
        <v>1228</v>
      </c>
      <c r="F20" s="82" t="str">
        <f>IF(NOT(B20="Tak"),"---&gt; Usuń cały wiersz"," ")</f>
        <v xml:space="preserve"> </v>
      </c>
      <c r="G20" s="64" t="b">
        <f t="shared" si="2"/>
        <v>0</v>
      </c>
    </row>
    <row r="21" spans="1:7" ht="18.75">
      <c r="A21" s="86">
        <f>COUNTIF(Lista!C:C,C21)</f>
        <v>1</v>
      </c>
      <c r="B21" s="67" t="str">
        <f t="shared" si="0"/>
        <v>Tak</v>
      </c>
      <c r="C21" s="69" t="s">
        <v>1625</v>
      </c>
      <c r="D21" s="67" t="s">
        <v>737</v>
      </c>
      <c r="E21" s="69" t="s">
        <v>1228</v>
      </c>
      <c r="F21" s="82" t="str">
        <f>IF(NOT(B21="Tak"),"---&gt; Usuń cały wiersz"," ")</f>
        <v xml:space="preserve"> </v>
      </c>
      <c r="G21" s="64" t="b">
        <f t="shared" ref="G21" si="5">ISERROR(B21)</f>
        <v>0</v>
      </c>
    </row>
    <row r="22" spans="1:7" ht="15.75">
      <c r="A22" s="86">
        <f>COUNTIF(Lista!C:C,"*Kasy PKP IC*")</f>
        <v>26</v>
      </c>
      <c r="B22" s="67" t="str">
        <f>IF(A22&gt;=1,"Tak","NIE")</f>
        <v>Tak</v>
      </c>
      <c r="C22" s="69" t="s">
        <v>1238</v>
      </c>
      <c r="D22" s="67" t="s">
        <v>26</v>
      </c>
      <c r="E22" s="69" t="s">
        <v>1228</v>
      </c>
      <c r="F22" s="82" t="str">
        <f>IF(NOT(B22="Tak"),"---&gt; Usuń cały wiersz"," ")</f>
        <v xml:space="preserve"> </v>
      </c>
    </row>
    <row r="23" spans="1:7" ht="15.75">
      <c r="A23" s="86">
        <f>COUNTIF(Lista!B:B,"City Screen")-A24-A25</f>
        <v>41</v>
      </c>
      <c r="B23" s="67" t="str">
        <f>IF(A23&gt;1,"Tak","NIE")</f>
        <v>Tak</v>
      </c>
      <c r="C23" s="69" t="s">
        <v>1577</v>
      </c>
      <c r="D23" s="67" t="s">
        <v>26</v>
      </c>
      <c r="E23" s="69" t="s">
        <v>1228</v>
      </c>
      <c r="F23" s="82" t="str">
        <f t="shared" si="4"/>
        <v xml:space="preserve"> </v>
      </c>
    </row>
    <row r="24" spans="1:7" ht="18.75">
      <c r="A24" s="86">
        <f>COUNTIF(Lista!F:F,"ul. Kasprzaka 31 / Ordona")</f>
        <v>1</v>
      </c>
      <c r="B24" s="67" t="str">
        <f>IF(A24&gt;0,"Tak","NIE")</f>
        <v>Tak</v>
      </c>
      <c r="C24" s="69" t="s">
        <v>6309</v>
      </c>
      <c r="D24" s="67" t="s">
        <v>1259</v>
      </c>
      <c r="E24" s="68" t="s">
        <v>1224</v>
      </c>
      <c r="F24" s="82" t="str">
        <f t="shared" si="4"/>
        <v xml:space="preserve"> </v>
      </c>
      <c r="G24" s="64" t="b">
        <f>ISERROR(B24)</f>
        <v>0</v>
      </c>
    </row>
    <row r="25" spans="1:7" ht="18.75">
      <c r="A25" s="86">
        <f>COUNTIF(Lista!F:F,"ul. Gabrieli Zapolskiej 3 / Teatr Polski")</f>
        <v>1</v>
      </c>
      <c r="B25" s="67" t="str">
        <f>IF(A25&gt;0,"Tak","NIE")</f>
        <v>Tak</v>
      </c>
      <c r="C25" s="69" t="s">
        <v>6310</v>
      </c>
      <c r="D25" s="67" t="s">
        <v>1551</v>
      </c>
      <c r="E25" s="69" t="s">
        <v>1228</v>
      </c>
      <c r="F25" s="82" t="str">
        <f t="shared" si="4"/>
        <v xml:space="preserve"> </v>
      </c>
      <c r="G25" s="64" t="b">
        <f>ISERROR(B25)</f>
        <v>0</v>
      </c>
    </row>
    <row r="26" spans="1:7" ht="18.75">
      <c r="A26" s="86">
        <f>COUNTIF(Lista!C:C,C26)</f>
        <v>298</v>
      </c>
      <c r="B26" s="67" t="str">
        <f t="shared" ref="B26:B38" si="6">IF(A26&gt;0,"Tak","NIE")</f>
        <v>Tak</v>
      </c>
      <c r="C26" s="69" t="s">
        <v>3674</v>
      </c>
      <c r="D26" s="67" t="s">
        <v>26</v>
      </c>
      <c r="E26" s="69" t="s">
        <v>1228</v>
      </c>
      <c r="F26" s="82"/>
      <c r="G26" s="64"/>
    </row>
    <row r="27" spans="1:7" ht="18.75">
      <c r="A27" s="86">
        <f>COUNTIF(Lista!C:C,C27)</f>
        <v>12</v>
      </c>
      <c r="B27" s="67" t="str">
        <f t="shared" si="6"/>
        <v>Tak</v>
      </c>
      <c r="C27" s="69" t="s">
        <v>1650</v>
      </c>
      <c r="D27" s="67" t="s">
        <v>26</v>
      </c>
      <c r="E27" s="69" t="s">
        <v>1228</v>
      </c>
      <c r="F27" s="82" t="str">
        <f t="shared" si="4"/>
        <v xml:space="preserve"> </v>
      </c>
      <c r="G27" s="64" t="b">
        <f t="shared" ref="G27:G31" si="7">ISERROR(B27)</f>
        <v>0</v>
      </c>
    </row>
    <row r="28" spans="1:7" ht="18.75">
      <c r="A28" s="86">
        <f>COUNTIF(Lista!C:C,C28)</f>
        <v>231</v>
      </c>
      <c r="B28" s="67" t="str">
        <f t="shared" si="6"/>
        <v>Tak</v>
      </c>
      <c r="C28" s="69" t="s">
        <v>1657</v>
      </c>
      <c r="D28" s="67" t="s">
        <v>737</v>
      </c>
      <c r="E28" s="69" t="s">
        <v>1228</v>
      </c>
      <c r="F28" s="82" t="str">
        <f t="shared" si="4"/>
        <v xml:space="preserve"> </v>
      </c>
      <c r="G28" s="64" t="b">
        <f t="shared" si="7"/>
        <v>0</v>
      </c>
    </row>
    <row r="29" spans="1:7" ht="18.75">
      <c r="A29" s="86">
        <f>COUNTIF(Lista!C:C,C29)</f>
        <v>26</v>
      </c>
      <c r="B29" s="67" t="str">
        <f t="shared" si="6"/>
        <v>Tak</v>
      </c>
      <c r="C29" s="69" t="s">
        <v>1977</v>
      </c>
      <c r="D29" s="67" t="s">
        <v>26</v>
      </c>
      <c r="E29" s="69" t="s">
        <v>1228</v>
      </c>
      <c r="F29" s="82" t="str">
        <f t="shared" si="4"/>
        <v xml:space="preserve"> </v>
      </c>
      <c r="G29" s="64" t="b">
        <f t="shared" si="7"/>
        <v>0</v>
      </c>
    </row>
    <row r="30" spans="1:7" ht="18.75">
      <c r="A30" s="86">
        <f>COUNTIF(Lista!C:C,C30)</f>
        <v>80</v>
      </c>
      <c r="B30" s="67" t="str">
        <f t="shared" si="6"/>
        <v>Tak</v>
      </c>
      <c r="C30" s="69" t="s">
        <v>2003</v>
      </c>
      <c r="D30" s="67" t="s">
        <v>26</v>
      </c>
      <c r="E30" s="69" t="s">
        <v>1228</v>
      </c>
      <c r="F30" s="82" t="str">
        <f t="shared" si="4"/>
        <v xml:space="preserve"> </v>
      </c>
      <c r="G30" s="64" t="b">
        <f t="shared" si="7"/>
        <v>0</v>
      </c>
    </row>
    <row r="31" spans="1:7" ht="18.75">
      <c r="A31" s="86">
        <f>COUNTIF(Lista!C:C,C31)</f>
        <v>65</v>
      </c>
      <c r="B31" s="67" t="str">
        <f t="shared" si="6"/>
        <v>Tak</v>
      </c>
      <c r="C31" s="69" t="s">
        <v>2084</v>
      </c>
      <c r="D31" s="67" t="s">
        <v>26</v>
      </c>
      <c r="E31" s="69" t="s">
        <v>1228</v>
      </c>
      <c r="F31" s="82" t="str">
        <f t="shared" si="4"/>
        <v xml:space="preserve"> </v>
      </c>
      <c r="G31" s="64" t="b">
        <f t="shared" si="7"/>
        <v>0</v>
      </c>
    </row>
    <row r="32" spans="1:7" ht="15.75">
      <c r="A32" s="86">
        <f>COUNTIF(Lista!V:V,D32)</f>
        <v>3</v>
      </c>
      <c r="B32" s="67" t="str">
        <f t="shared" si="6"/>
        <v>Tak</v>
      </c>
      <c r="C32" s="69" t="s">
        <v>1560</v>
      </c>
      <c r="D32" s="70" t="s">
        <v>481</v>
      </c>
      <c r="E32" s="69" t="s">
        <v>1228</v>
      </c>
      <c r="F32" s="82" t="str">
        <f t="shared" si="4"/>
        <v xml:space="preserve"> </v>
      </c>
    </row>
    <row r="33" spans="1:6" ht="15.75">
      <c r="A33" s="86">
        <f>COUNTIF(Lista!V:V,D33)</f>
        <v>2</v>
      </c>
      <c r="B33" s="67" t="str">
        <f t="shared" si="6"/>
        <v>Tak</v>
      </c>
      <c r="C33" s="69" t="s">
        <v>1560</v>
      </c>
      <c r="D33" s="70" t="s">
        <v>513</v>
      </c>
      <c r="E33" s="69" t="s">
        <v>1228</v>
      </c>
      <c r="F33" s="82" t="str">
        <f t="shared" si="4"/>
        <v xml:space="preserve"> </v>
      </c>
    </row>
    <row r="34" spans="1:6" ht="15.75">
      <c r="A34" s="86">
        <f>COUNTIF(Lista!V:V,D34)</f>
        <v>1</v>
      </c>
      <c r="B34" s="67" t="str">
        <f t="shared" si="6"/>
        <v>Tak</v>
      </c>
      <c r="C34" s="69" t="s">
        <v>1560</v>
      </c>
      <c r="D34" s="70" t="s">
        <v>752</v>
      </c>
      <c r="E34" s="69" t="s">
        <v>1228</v>
      </c>
      <c r="F34" s="82" t="str">
        <f t="shared" si="4"/>
        <v xml:space="preserve"> </v>
      </c>
    </row>
    <row r="35" spans="1:6" ht="15.75">
      <c r="A35" s="86">
        <f>COUNTIF(Lista!V:V,D35)</f>
        <v>5</v>
      </c>
      <c r="B35" s="67" t="str">
        <f t="shared" si="6"/>
        <v>Tak</v>
      </c>
      <c r="C35" s="69" t="s">
        <v>1560</v>
      </c>
      <c r="D35" s="70" t="s">
        <v>491</v>
      </c>
      <c r="E35" s="69" t="s">
        <v>1228</v>
      </c>
      <c r="F35" s="82" t="str">
        <f t="shared" si="4"/>
        <v xml:space="preserve"> </v>
      </c>
    </row>
    <row r="36" spans="1:6" ht="15.75">
      <c r="A36" s="86">
        <f>COUNTIF(Lista!V:V,D36)</f>
        <v>5</v>
      </c>
      <c r="B36" s="67" t="str">
        <f t="shared" si="6"/>
        <v>Tak</v>
      </c>
      <c r="C36" s="69" t="s">
        <v>1560</v>
      </c>
      <c r="D36" s="67" t="s">
        <v>483</v>
      </c>
      <c r="E36" s="69" t="s">
        <v>1228</v>
      </c>
      <c r="F36" s="82" t="str">
        <f t="shared" si="4"/>
        <v xml:space="preserve"> </v>
      </c>
    </row>
    <row r="37" spans="1:6" ht="15.75">
      <c r="A37" s="86">
        <f>COUNTIF(Lista!V:V,D37)</f>
        <v>1</v>
      </c>
      <c r="B37" s="67" t="str">
        <f t="shared" si="6"/>
        <v>Tak</v>
      </c>
      <c r="C37" s="69" t="s">
        <v>1560</v>
      </c>
      <c r="D37" s="67" t="s">
        <v>620</v>
      </c>
      <c r="E37" s="69" t="s">
        <v>1228</v>
      </c>
      <c r="F37" s="82" t="str">
        <f t="shared" si="4"/>
        <v xml:space="preserve"> </v>
      </c>
    </row>
    <row r="38" spans="1:6" ht="15.75">
      <c r="A38" s="86">
        <f>COUNTIF(Lista!V:V,D38)</f>
        <v>1</v>
      </c>
      <c r="B38" s="67" t="str">
        <f t="shared" si="6"/>
        <v>Tak</v>
      </c>
      <c r="C38" s="69" t="s">
        <v>1560</v>
      </c>
      <c r="D38" s="67" t="s">
        <v>567</v>
      </c>
      <c r="E38" s="69" t="s">
        <v>1228</v>
      </c>
      <c r="F38" s="82" t="str">
        <f t="shared" si="4"/>
        <v xml:space="preserve"> </v>
      </c>
    </row>
    <row r="39" spans="1:6" ht="18.75" customHeight="1">
      <c r="A39" s="62"/>
      <c r="B39" s="62"/>
      <c r="C39" s="62"/>
      <c r="D39" s="62"/>
      <c r="E39" s="62"/>
    </row>
    <row r="40" spans="1:6" ht="23.25">
      <c r="A40" s="62"/>
      <c r="B40" s="80" t="s">
        <v>1230</v>
      </c>
      <c r="C40" s="62"/>
      <c r="D40" s="62"/>
      <c r="E40" s="62"/>
    </row>
    <row r="41" spans="1:6">
      <c r="A41" s="62"/>
      <c r="B41" s="71" t="s">
        <v>1231</v>
      </c>
      <c r="C41" s="62"/>
      <c r="D41" s="62"/>
      <c r="E41" s="62"/>
    </row>
    <row r="42" spans="1:6">
      <c r="A42" s="62"/>
      <c r="B42" s="72" t="s">
        <v>1240</v>
      </c>
      <c r="C42" s="62"/>
      <c r="D42" s="62"/>
      <c r="E42" s="62"/>
    </row>
    <row r="43" spans="1:6">
      <c r="A43" s="62"/>
      <c r="B43" s="73" t="s">
        <v>1241</v>
      </c>
      <c r="C43" s="62"/>
      <c r="D43" s="62"/>
      <c r="E43" s="62"/>
    </row>
    <row r="44" spans="1:6">
      <c r="A44" s="62"/>
      <c r="B44" s="73"/>
      <c r="C44" s="62"/>
      <c r="D44" s="62"/>
      <c r="E44" s="62"/>
    </row>
    <row r="45" spans="1:6">
      <c r="A45" s="62"/>
      <c r="B45" s="71" t="s">
        <v>1232</v>
      </c>
      <c r="C45" s="62"/>
      <c r="D45" s="62"/>
      <c r="E45" s="62"/>
    </row>
    <row r="46" spans="1:6">
      <c r="A46" s="62"/>
      <c r="B46" s="73" t="s">
        <v>1242</v>
      </c>
      <c r="C46" s="62"/>
      <c r="D46" s="62"/>
      <c r="E46" s="62"/>
    </row>
    <row r="47" spans="1:6">
      <c r="A47" s="62"/>
      <c r="B47" s="73" t="s">
        <v>1243</v>
      </c>
      <c r="C47" s="62"/>
      <c r="D47" s="62"/>
      <c r="E47" s="62"/>
    </row>
    <row r="48" spans="1:6">
      <c r="A48" s="62"/>
      <c r="B48" s="73" t="s">
        <v>1244</v>
      </c>
      <c r="C48" s="62"/>
      <c r="D48" s="62"/>
      <c r="E48" s="62"/>
    </row>
    <row r="49" spans="1:5">
      <c r="A49" s="62"/>
      <c r="B49" s="79" t="s">
        <v>1558</v>
      </c>
      <c r="C49" s="62"/>
      <c r="D49" s="62"/>
      <c r="E49" s="62"/>
    </row>
    <row r="50" spans="1:5">
      <c r="A50" s="62"/>
      <c r="B50" s="79" t="s">
        <v>1557</v>
      </c>
      <c r="C50" s="62"/>
      <c r="D50" s="62"/>
      <c r="E50" s="62"/>
    </row>
    <row r="51" spans="1:5">
      <c r="A51" s="62"/>
      <c r="B51" s="73"/>
      <c r="C51" s="62"/>
      <c r="D51" s="62"/>
      <c r="E51" s="62"/>
    </row>
    <row r="52" spans="1:5">
      <c r="A52" s="62"/>
      <c r="B52" s="71" t="s">
        <v>1233</v>
      </c>
      <c r="C52" s="62"/>
      <c r="D52" s="62"/>
      <c r="E52" s="62"/>
    </row>
    <row r="53" spans="1:5">
      <c r="A53" s="62"/>
      <c r="B53" s="73" t="s">
        <v>1245</v>
      </c>
      <c r="C53" s="62"/>
      <c r="D53" s="62"/>
      <c r="E53" s="62"/>
    </row>
    <row r="54" spans="1:5">
      <c r="A54" s="62"/>
      <c r="B54" s="73" t="s">
        <v>1246</v>
      </c>
      <c r="C54" s="62"/>
      <c r="D54" s="62"/>
      <c r="E54" s="62"/>
    </row>
    <row r="55" spans="1:5">
      <c r="A55" s="62"/>
      <c r="B55" s="73" t="s">
        <v>1247</v>
      </c>
      <c r="C55" s="62"/>
      <c r="D55" s="62"/>
      <c r="E55" s="62"/>
    </row>
    <row r="56" spans="1:5">
      <c r="A56" s="62"/>
      <c r="B56" s="73" t="s">
        <v>1248</v>
      </c>
      <c r="C56" s="62"/>
      <c r="D56" s="62"/>
      <c r="E56" s="62"/>
    </row>
    <row r="57" spans="1:5">
      <c r="A57" s="62"/>
      <c r="B57" s="73"/>
      <c r="C57" s="62"/>
      <c r="D57" s="62"/>
      <c r="E57" s="62"/>
    </row>
    <row r="58" spans="1:5">
      <c r="A58" s="62"/>
      <c r="B58" s="71" t="s">
        <v>1234</v>
      </c>
      <c r="C58" s="62"/>
      <c r="D58" s="62"/>
      <c r="E58" s="62"/>
    </row>
    <row r="59" spans="1:5">
      <c r="A59" s="62"/>
      <c r="B59" s="73" t="s">
        <v>1249</v>
      </c>
      <c r="C59" s="62"/>
      <c r="D59" s="62"/>
      <c r="E59" s="62"/>
    </row>
    <row r="60" spans="1:5">
      <c r="A60" s="62"/>
      <c r="B60" s="73" t="s">
        <v>1250</v>
      </c>
      <c r="C60" s="62"/>
      <c r="D60" s="62"/>
      <c r="E60" s="62"/>
    </row>
    <row r="61" spans="1:5">
      <c r="A61" s="62"/>
      <c r="B61" s="73" t="s">
        <v>1251</v>
      </c>
      <c r="C61" s="62"/>
      <c r="D61" s="62"/>
      <c r="E61" s="62"/>
    </row>
    <row r="62" spans="1:5">
      <c r="A62" s="62"/>
      <c r="B62" s="73" t="s">
        <v>1252</v>
      </c>
      <c r="C62" s="62"/>
      <c r="D62" s="62"/>
      <c r="E62" s="62"/>
    </row>
    <row r="63" spans="1:5">
      <c r="A63" s="62"/>
      <c r="B63" s="74" t="s">
        <v>1253</v>
      </c>
      <c r="C63" s="62"/>
      <c r="D63" s="62"/>
      <c r="E63" s="62"/>
    </row>
    <row r="64" spans="1:5">
      <c r="A64" s="62"/>
      <c r="B64" s="74"/>
      <c r="C64" s="62"/>
      <c r="D64" s="62"/>
      <c r="E64" s="62"/>
    </row>
    <row r="65" spans="1:5">
      <c r="A65" s="62"/>
      <c r="B65" s="71" t="s">
        <v>1235</v>
      </c>
      <c r="C65" s="62"/>
      <c r="D65" s="62"/>
      <c r="E65" s="62"/>
    </row>
    <row r="66" spans="1:5">
      <c r="A66" s="62"/>
      <c r="B66" s="73" t="s">
        <v>1254</v>
      </c>
      <c r="C66" s="62"/>
      <c r="D66" s="62"/>
      <c r="E66" s="62"/>
    </row>
    <row r="67" spans="1:5">
      <c r="A67" s="62"/>
      <c r="B67" s="73" t="s">
        <v>1255</v>
      </c>
      <c r="C67" s="62"/>
      <c r="D67" s="62"/>
      <c r="E67" s="62"/>
    </row>
    <row r="68" spans="1:5">
      <c r="A68" s="62"/>
      <c r="B68" s="73" t="s">
        <v>1256</v>
      </c>
      <c r="C68" s="62"/>
      <c r="D68" s="62"/>
      <c r="E68" s="62"/>
    </row>
  </sheetData>
  <autoFilter ref="B8:F38" xr:uid="{02E15B6A-9D27-413E-B9CA-45EA4292B15D}">
    <filterColumn colId="4">
      <filters blank="1"/>
    </filterColumn>
  </autoFilter>
  <mergeCells count="1">
    <mergeCell ref="A1:E1"/>
  </mergeCells>
  <phoneticPr fontId="41" type="noConversion"/>
  <conditionalFormatting sqref="B9:B38">
    <cfRule type="containsText" dxfId="4" priority="1" operator="containsText" text="NIE">
      <formula>NOT(ISERROR(SEARCH("NIE",B9)))</formula>
    </cfRule>
    <cfRule type="containsErrors" dxfId="3" priority="7">
      <formula>ISERROR(B9)</formula>
    </cfRule>
  </conditionalFormatting>
  <hyperlinks>
    <hyperlink ref="E16" r:id="rId1" display="https://screennetwork.pl/dokumenty/specyfikacja-dworzec-poznan-glowny.pdf" xr:uid="{1CBEBB8F-78DB-4090-B030-D7DE58286BF0}"/>
    <hyperlink ref="E12" r:id="rId2" display="https://screennetwork.pl/dokumenty/specyfikacja-dworzec-warszawa-wschodnia.pdf" xr:uid="{DB2DE52C-6DA1-416E-986D-36047DF2844E}"/>
    <hyperlink ref="E13" r:id="rId3" display="https://screennetwork.pl/dokumenty/specyfikacja-dworzec-katowice.pdf" xr:uid="{D48278EB-57ED-4DE1-8B17-CFF89AEB73E6}"/>
    <hyperlink ref="E24" r:id="rId4" display="https://screennetwork.pl/dokumenty/specyfikacja-kasprzaka.pdf" xr:uid="{037C5AA8-09E3-4105-8BB0-E3ABFC6F16EF}"/>
    <hyperlink ref="E11" r:id="rId5" display="https://screennetwork.pl/dokumenty/specyfikacja-plac-unii.pdf" xr:uid="{939F9EA8-AC6C-44D7-A5EF-B155BD0C2C7A}"/>
    <hyperlink ref="E9" r:id="rId6" display="https://screennetwork.pl/dokumenty/specyfikacja-marriott-double-screen.pdf" xr:uid="{15E21340-CA98-4FD9-AAD5-6A74DBEFB1B8}"/>
  </hyperlinks>
  <pageMargins left="0.7" right="0.7" top="0.75" bottom="0.75" header="0.3" footer="0.3"/>
  <pageSetup paperSize="9" scale="70" fitToHeight="0" orientation="portrait" r:id="rId7"/>
  <drawing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EA409-80FF-4D5D-8AD5-A296676BEAD5}">
  <sheetPr>
    <tabColor rgb="FFE41650"/>
  </sheetPr>
  <dimension ref="A1:AG844"/>
  <sheetViews>
    <sheetView zoomScale="80" zoomScaleNormal="80" workbookViewId="0">
      <pane ySplit="1" topLeftCell="A2" activePane="bottomLeft" state="frozen"/>
      <selection pane="bottomLeft" activeCell="D3" sqref="D3"/>
    </sheetView>
  </sheetViews>
  <sheetFormatPr defaultColWidth="38.7109375" defaultRowHeight="15"/>
  <cols>
    <col min="1" max="1" width="13" style="120" bestFit="1" customWidth="1"/>
    <col min="2" max="2" width="9.28515625" style="120" bestFit="1" customWidth="1"/>
    <col min="3" max="3" width="23.28515625" style="120" bestFit="1" customWidth="1"/>
    <col min="4" max="4" width="24.7109375" style="120" bestFit="1" customWidth="1"/>
    <col min="5" max="5" width="56.42578125" style="137" bestFit="1" customWidth="1"/>
    <col min="6" max="6" width="13.42578125" style="120" bestFit="1" customWidth="1"/>
    <col min="7" max="7" width="13.28515625" style="120" bestFit="1" customWidth="1"/>
    <col min="8" max="8" width="16.42578125" style="120" bestFit="1" customWidth="1"/>
    <col min="9" max="9" width="44.5703125" style="120" bestFit="1" customWidth="1"/>
    <col min="10" max="10" width="18.7109375" style="120" customWidth="1"/>
    <col min="11" max="11" width="13.7109375" style="120" customWidth="1"/>
    <col min="12" max="14" width="14.5703125" style="120" customWidth="1"/>
    <col min="15" max="16" width="20.28515625" style="120" customWidth="1"/>
    <col min="17" max="17" width="13.28515625" style="120" customWidth="1"/>
    <col min="18" max="18" width="21.7109375" style="120" customWidth="1"/>
    <col min="19" max="19" width="14.42578125" style="120" customWidth="1"/>
    <col min="20" max="20" width="10.5703125" style="120" customWidth="1"/>
    <col min="21" max="29" width="38.7109375" style="119" customWidth="1"/>
    <col min="30" max="30" width="15" style="119" bestFit="1" customWidth="1"/>
    <col min="31" max="16384" width="38.7109375" style="119"/>
  </cols>
  <sheetData>
    <row r="1" spans="1:30" s="130" customFormat="1" ht="33" customHeight="1">
      <c r="A1" s="128" t="s">
        <v>2485</v>
      </c>
      <c r="B1" s="128" t="s">
        <v>2486</v>
      </c>
      <c r="C1" s="128" t="s">
        <v>2487</v>
      </c>
      <c r="D1" s="128" t="s">
        <v>11</v>
      </c>
      <c r="E1" s="128" t="s">
        <v>1268</v>
      </c>
      <c r="F1" s="128" t="s">
        <v>2488</v>
      </c>
      <c r="G1" s="128" t="s">
        <v>2489</v>
      </c>
      <c r="H1" s="128" t="s">
        <v>2490</v>
      </c>
      <c r="I1" s="128" t="s">
        <v>2491</v>
      </c>
      <c r="J1" s="129" t="s">
        <v>2492</v>
      </c>
      <c r="K1" s="128" t="s">
        <v>2493</v>
      </c>
      <c r="L1" s="128" t="s">
        <v>2494</v>
      </c>
      <c r="M1" s="128" t="s">
        <v>2495</v>
      </c>
      <c r="N1" s="128" t="s">
        <v>2496</v>
      </c>
      <c r="O1" s="128" t="s">
        <v>2497</v>
      </c>
      <c r="P1" s="128" t="s">
        <v>2498</v>
      </c>
      <c r="Q1" s="128" t="s">
        <v>2499</v>
      </c>
      <c r="R1" s="128" t="s">
        <v>2500</v>
      </c>
      <c r="S1" s="128" t="s">
        <v>2501</v>
      </c>
      <c r="T1" s="128" t="s">
        <v>2502</v>
      </c>
      <c r="AD1" s="130" t="s">
        <v>2503</v>
      </c>
    </row>
    <row r="2" spans="1:30">
      <c r="A2" s="120" t="str">
        <f t="shared" ref="A2:A6" si="0">IF(ISERROR(AD2)=FALSE,"Dostępny","Niedostępny")</f>
        <v>Dostępny</v>
      </c>
      <c r="C2" s="120" t="s">
        <v>29</v>
      </c>
      <c r="D2" s="120" t="s">
        <v>30</v>
      </c>
      <c r="E2" s="137" t="s">
        <v>679</v>
      </c>
      <c r="F2" s="120" t="s">
        <v>678</v>
      </c>
      <c r="H2" s="120" t="s">
        <v>2504</v>
      </c>
      <c r="I2" s="120" t="s">
        <v>1561</v>
      </c>
      <c r="J2" s="120" t="s">
        <v>23</v>
      </c>
      <c r="K2" s="126">
        <f>SUMIF(Kalkulator!$C$6:$C$30,I2,Kalkulator!$O$6:$O$30)</f>
        <v>95287.5</v>
      </c>
      <c r="O2" s="120" t="s">
        <v>2505</v>
      </c>
      <c r="P2" s="120" t="s">
        <v>2506</v>
      </c>
      <c r="R2" s="121" t="str">
        <f>TEXT(Kalkulator!$F$3,"d.mm")&amp;" - "&amp;TEXT(Kalkulator!$H$3,"d.mm.rrrr")</f>
        <v>1.04 - 30.04.2024</v>
      </c>
      <c r="S2" s="122">
        <f>Kalkulator!$F$3</f>
        <v>45383</v>
      </c>
      <c r="T2" s="123">
        <f>Kalkulator!$F$3</f>
        <v>45383</v>
      </c>
      <c r="AD2" s="119" t="str">
        <f>VLOOKUP(F2,Lista!A:A,1,0)</f>
        <v>LOK2580</v>
      </c>
    </row>
    <row r="3" spans="1:30">
      <c r="A3" s="120" t="str">
        <f t="shared" si="0"/>
        <v>Dostępny</v>
      </c>
      <c r="C3" s="120" t="s">
        <v>29</v>
      </c>
      <c r="D3" s="120" t="s">
        <v>30</v>
      </c>
      <c r="E3" s="137" t="s">
        <v>676</v>
      </c>
      <c r="F3" s="120" t="s">
        <v>675</v>
      </c>
      <c r="H3" s="120" t="s">
        <v>2504</v>
      </c>
      <c r="I3" s="120" t="s">
        <v>1563</v>
      </c>
      <c r="J3" s="120" t="s">
        <v>23</v>
      </c>
      <c r="K3" s="126">
        <f>SUMIF(Kalkulator!$C$6:$C$30,I3,Kalkulator!$O$6:$O$30)</f>
        <v>95287.5</v>
      </c>
      <c r="O3" s="120" t="s">
        <v>2507</v>
      </c>
      <c r="P3" s="120" t="s">
        <v>2508</v>
      </c>
      <c r="R3" s="121" t="str">
        <f>TEXT(Kalkulator!$F$3,"d.mm")&amp;" - "&amp;TEXT(Kalkulator!$H$3,"d.mm.rrrr")</f>
        <v>1.04 - 30.04.2024</v>
      </c>
      <c r="S3" s="122">
        <f>Kalkulator!$F$3</f>
        <v>45383</v>
      </c>
      <c r="T3" s="123">
        <f>Kalkulator!$F$3</f>
        <v>45383</v>
      </c>
      <c r="AD3" s="119" t="str">
        <f>VLOOKUP(F3,Lista!A:A,1,0)</f>
        <v>LOK2579</v>
      </c>
    </row>
    <row r="4" spans="1:30">
      <c r="A4" s="120" t="str">
        <f t="shared" si="0"/>
        <v>Dostępny</v>
      </c>
      <c r="C4" s="120" t="s">
        <v>29</v>
      </c>
      <c r="D4" s="120" t="s">
        <v>30</v>
      </c>
      <c r="E4" s="137" t="s">
        <v>652</v>
      </c>
      <c r="F4" s="120" t="s">
        <v>651</v>
      </c>
      <c r="H4" s="120" t="s">
        <v>2504</v>
      </c>
      <c r="I4" s="120" t="s">
        <v>1565</v>
      </c>
      <c r="J4" s="120" t="s">
        <v>23</v>
      </c>
      <c r="K4" s="126">
        <f>SUMIF(Kalkulator!$C$6:$C$30,I4,Kalkulator!$O$6:$O$30)</f>
        <v>90750</v>
      </c>
      <c r="O4" s="120" t="s">
        <v>2509</v>
      </c>
      <c r="P4" s="120" t="s">
        <v>2510</v>
      </c>
      <c r="R4" s="121" t="str">
        <f>TEXT(Kalkulator!$F$3,"d.mm")&amp;" - "&amp;TEXT(Kalkulator!$H$3,"d.mm.rrrr")</f>
        <v>1.04 - 30.04.2024</v>
      </c>
      <c r="S4" s="122">
        <f>Kalkulator!$F$3</f>
        <v>45383</v>
      </c>
      <c r="T4" s="123">
        <f>Kalkulator!$F$3</f>
        <v>45383</v>
      </c>
      <c r="AD4" s="119" t="str">
        <f>VLOOKUP(F4,Lista!A:A,1,0)</f>
        <v>LOK2528</v>
      </c>
    </row>
    <row r="5" spans="1:30">
      <c r="A5" s="120" t="str">
        <f t="shared" si="0"/>
        <v>Dostępny</v>
      </c>
      <c r="C5" s="120" t="s">
        <v>29</v>
      </c>
      <c r="D5" s="120" t="s">
        <v>30</v>
      </c>
      <c r="E5" s="137" t="s">
        <v>93</v>
      </c>
      <c r="F5" s="120" t="s">
        <v>740</v>
      </c>
      <c r="H5" s="120" t="s">
        <v>2504</v>
      </c>
      <c r="I5" s="120" t="s">
        <v>1567</v>
      </c>
      <c r="J5" s="120" t="s">
        <v>23</v>
      </c>
      <c r="K5" s="126">
        <f>SUMIF(Kalkulator!$C$6:$C$30,I5,Kalkulator!$O$6:$O$30)</f>
        <v>29040</v>
      </c>
      <c r="O5" s="120" t="s">
        <v>2511</v>
      </c>
      <c r="P5" s="120" t="s">
        <v>2512</v>
      </c>
      <c r="R5" s="121" t="str">
        <f>TEXT(Kalkulator!$F$3,"d.mm")&amp;" - "&amp;TEXT(Kalkulator!$H$3,"d.mm.rrrr")</f>
        <v>1.04 - 30.04.2024</v>
      </c>
      <c r="S5" s="122">
        <f>Kalkulator!$F$3</f>
        <v>45383</v>
      </c>
      <c r="T5" s="123">
        <f>Kalkulator!$F$3</f>
        <v>45383</v>
      </c>
      <c r="AD5" s="119" t="str">
        <f>VLOOKUP(F5,Lista!A:A,1,0)</f>
        <v>LOK2645</v>
      </c>
    </row>
    <row r="6" spans="1:30">
      <c r="A6" s="120" t="str">
        <f t="shared" si="0"/>
        <v>Dostępny</v>
      </c>
      <c r="C6" s="120" t="s">
        <v>58</v>
      </c>
      <c r="D6" s="120" t="s">
        <v>59</v>
      </c>
      <c r="E6" s="137" t="s">
        <v>1218</v>
      </c>
      <c r="F6" s="120" t="s">
        <v>1506</v>
      </c>
      <c r="H6" s="120" t="s">
        <v>2504</v>
      </c>
      <c r="I6" s="120" t="s">
        <v>1569</v>
      </c>
      <c r="J6" s="120" t="s">
        <v>23</v>
      </c>
      <c r="K6" s="126">
        <f>SUMIF(Kalkulator!$C$6:$C$30,I6,Kalkulator!$O$6:$O$30)</f>
        <v>72600</v>
      </c>
      <c r="O6" s="120" t="s">
        <v>2513</v>
      </c>
      <c r="P6" s="120" t="s">
        <v>2514</v>
      </c>
      <c r="R6" s="121" t="str">
        <f>TEXT(Kalkulator!$F$3,"d.mm")&amp;" - "&amp;TEXT(Kalkulator!$H$3,"d.mm.rrrr")</f>
        <v>1.04 - 30.04.2024</v>
      </c>
      <c r="S6" s="122">
        <f>Kalkulator!$F$3</f>
        <v>45383</v>
      </c>
      <c r="T6" s="123">
        <f>Kalkulator!$F$3</f>
        <v>45383</v>
      </c>
      <c r="AD6" s="119" t="str">
        <f>VLOOKUP(F6,Lista!A:A,1,0)</f>
        <v>LOK2767</v>
      </c>
    </row>
    <row r="7" spans="1:30">
      <c r="A7" s="120" t="str">
        <f t="shared" ref="A7:A9" si="1">IF(ISERROR(AD7)=FALSE,"Dostępny","Niedostępny")</f>
        <v>Dostępny</v>
      </c>
      <c r="C7" s="138" t="s">
        <v>101</v>
      </c>
      <c r="D7" s="138" t="s">
        <v>102</v>
      </c>
      <c r="E7" s="47" t="s">
        <v>1571</v>
      </c>
      <c r="F7" s="120" t="s">
        <v>2197</v>
      </c>
      <c r="H7" s="120" t="s">
        <v>2504</v>
      </c>
      <c r="I7" s="120" t="s">
        <v>3638</v>
      </c>
      <c r="J7" s="120" t="s">
        <v>23</v>
      </c>
      <c r="K7" s="126">
        <f>SUMIF(Kalkulator!$C$6:$C$30,I7,Kalkulator!$O$6:$O$30)</f>
        <v>45000</v>
      </c>
      <c r="L7" s="119"/>
      <c r="M7" s="119"/>
      <c r="O7" s="120" t="s">
        <v>3537</v>
      </c>
      <c r="P7" s="120" t="s">
        <v>2551</v>
      </c>
      <c r="R7" s="121" t="str">
        <f>TEXT(Kalkulator!$F$3,"d.mm")&amp;" - "&amp;TEXT(Kalkulator!$H$3,"d.mm.rrrr")</f>
        <v>1.04 - 30.04.2024</v>
      </c>
      <c r="S7" s="122">
        <f>Kalkulator!$F$3</f>
        <v>45383</v>
      </c>
      <c r="T7" s="123">
        <f>Kalkulator!$F$3</f>
        <v>45383</v>
      </c>
      <c r="AD7" s="119" t="str">
        <f>VLOOKUP(F7,Lista!A:A,1,0)</f>
        <v>LOK3080</v>
      </c>
    </row>
    <row r="8" spans="1:30">
      <c r="A8" s="120" t="str">
        <f t="shared" si="1"/>
        <v>Dostępny</v>
      </c>
      <c r="C8" s="138" t="s">
        <v>101</v>
      </c>
      <c r="D8" s="138" t="s">
        <v>102</v>
      </c>
      <c r="E8" s="47" t="s">
        <v>1571</v>
      </c>
      <c r="F8" s="120" t="s">
        <v>3639</v>
      </c>
      <c r="H8" s="120" t="s">
        <v>2504</v>
      </c>
      <c r="I8" s="120" t="s">
        <v>3640</v>
      </c>
      <c r="J8" s="120" t="s">
        <v>23</v>
      </c>
      <c r="K8" s="126">
        <f>SUMIF(Kalkulator!$C$6:$C$30,I8,Kalkulator!$O$6:$O$30)</f>
        <v>47000</v>
      </c>
      <c r="L8" s="119"/>
      <c r="M8" s="119"/>
      <c r="O8" s="120" t="s">
        <v>5082</v>
      </c>
      <c r="P8" s="120" t="s">
        <v>5081</v>
      </c>
      <c r="R8" s="121" t="str">
        <f>TEXT(Kalkulator!$F$3,"d.mm")&amp;" - "&amp;TEXT(Kalkulator!$H$3,"d.mm.rrrr")</f>
        <v>1.04 - 30.04.2024</v>
      </c>
      <c r="S8" s="122">
        <f>Kalkulator!$F$3</f>
        <v>45383</v>
      </c>
      <c r="T8" s="123">
        <f>Kalkulator!$F$3</f>
        <v>45383</v>
      </c>
      <c r="AD8" s="119" t="str">
        <f>VLOOKUP(F8,Lista!A:A,1,0)</f>
        <v>LOK3666</v>
      </c>
    </row>
    <row r="9" spans="1:30">
      <c r="A9" s="120" t="str">
        <f t="shared" si="1"/>
        <v>Dostępny</v>
      </c>
      <c r="C9" s="120" t="s">
        <v>44</v>
      </c>
      <c r="D9" s="120" t="s">
        <v>45</v>
      </c>
      <c r="E9" s="137" t="s">
        <v>130</v>
      </c>
      <c r="F9" s="120" t="s">
        <v>742</v>
      </c>
      <c r="H9" s="120" t="s">
        <v>2504</v>
      </c>
      <c r="I9" s="120" t="s">
        <v>1573</v>
      </c>
      <c r="J9" s="120" t="s">
        <v>23</v>
      </c>
      <c r="K9" s="126">
        <f>SUMIF(Kalkulator!$C$6:$C$30,I9,Kalkulator!$O$6:$O$30)</f>
        <v>29040</v>
      </c>
      <c r="O9" s="120" t="s">
        <v>2515</v>
      </c>
      <c r="P9" s="120" t="s">
        <v>2516</v>
      </c>
      <c r="R9" s="121" t="str">
        <f>TEXT(Kalkulator!$F$3,"d.mm")&amp;" - "&amp;TEXT(Kalkulator!$H$3,"d.mm.rrrr")</f>
        <v>1.04 - 30.04.2024</v>
      </c>
      <c r="S9" s="122">
        <f>Kalkulator!$F$3</f>
        <v>45383</v>
      </c>
      <c r="T9" s="123">
        <f>Kalkulator!$F$3</f>
        <v>45383</v>
      </c>
      <c r="AD9" s="119" t="str">
        <f>VLOOKUP(F9,Lista!A:A,1,0)</f>
        <v>LOK2646</v>
      </c>
    </row>
    <row r="10" spans="1:30">
      <c r="A10" s="120" t="str">
        <f t="shared" ref="A10:A41" si="2">IF(ISERROR(AD10)=FALSE,"Dostępny","Niedostępny")</f>
        <v>Dostępny</v>
      </c>
      <c r="C10" s="120" t="s">
        <v>77</v>
      </c>
      <c r="D10" s="120" t="s">
        <v>78</v>
      </c>
      <c r="E10" s="137" t="s">
        <v>1509</v>
      </c>
      <c r="F10" s="120" t="s">
        <v>790</v>
      </c>
      <c r="H10" s="120" t="s">
        <v>2504</v>
      </c>
      <c r="I10" s="120" t="s">
        <v>1575</v>
      </c>
      <c r="J10" s="120" t="s">
        <v>23</v>
      </c>
      <c r="K10" s="126">
        <f>SUMIF(Kalkulator!$C$6:$C$30,I10,Kalkulator!$O$6:$O$30)</f>
        <v>29040</v>
      </c>
      <c r="O10" s="120" t="s">
        <v>2517</v>
      </c>
      <c r="P10" s="120" t="s">
        <v>2518</v>
      </c>
      <c r="R10" s="121" t="str">
        <f>TEXT(Kalkulator!$F$3,"d.mm")&amp;" - "&amp;TEXT(Kalkulator!$H$3,"d.mm.rrrr")</f>
        <v>1.04 - 30.04.2024</v>
      </c>
      <c r="S10" s="122">
        <f>Kalkulator!$F$3</f>
        <v>45383</v>
      </c>
      <c r="T10" s="123">
        <f>Kalkulator!$F$3</f>
        <v>45383</v>
      </c>
      <c r="AD10" s="119" t="str">
        <f>VLOOKUP(F10,Lista!A:A,1,0)</f>
        <v>LOK2777</v>
      </c>
    </row>
    <row r="11" spans="1:30">
      <c r="A11" s="120" t="str">
        <f t="shared" si="2"/>
        <v>Dostępny</v>
      </c>
      <c r="C11" s="120" t="s">
        <v>29</v>
      </c>
      <c r="D11" s="120" t="s">
        <v>30</v>
      </c>
      <c r="E11" s="137" t="s">
        <v>1511</v>
      </c>
      <c r="F11" s="120" t="s">
        <v>781</v>
      </c>
      <c r="H11" s="120" t="s">
        <v>2504</v>
      </c>
      <c r="I11" s="120" t="s">
        <v>1577</v>
      </c>
      <c r="J11" s="120" t="s">
        <v>23</v>
      </c>
      <c r="K11" s="126">
        <f>SUMIF(Kalkulator!$C$6:$C$30,I11,Kalkulator!$N$6:$N$30)</f>
        <v>6050</v>
      </c>
      <c r="O11" s="120" t="s">
        <v>2519</v>
      </c>
      <c r="P11" s="120" t="s">
        <v>2520</v>
      </c>
      <c r="R11" s="121" t="str">
        <f>TEXT(Kalkulator!$F$3,"d.mm")&amp;" - "&amp;TEXT(Kalkulator!$H$3,"d.mm.rrrr")</f>
        <v>1.04 - 30.04.2024</v>
      </c>
      <c r="S11" s="122">
        <f>Kalkulator!$F$3</f>
        <v>45383</v>
      </c>
      <c r="T11" s="123">
        <f>Kalkulator!$F$3</f>
        <v>45383</v>
      </c>
      <c r="AD11" s="119" t="str">
        <f>VLOOKUP(F11,Lista!A:A,1,0)</f>
        <v>LOK2776</v>
      </c>
    </row>
    <row r="12" spans="1:30">
      <c r="A12" s="120" t="str">
        <f t="shared" si="2"/>
        <v>Dostępny</v>
      </c>
      <c r="C12" s="120" t="s">
        <v>29</v>
      </c>
      <c r="D12" s="120" t="s">
        <v>30</v>
      </c>
      <c r="E12" s="137" t="s">
        <v>340</v>
      </c>
      <c r="F12" s="120" t="s">
        <v>339</v>
      </c>
      <c r="H12" s="120" t="s">
        <v>2504</v>
      </c>
      <c r="I12" s="120" t="s">
        <v>1577</v>
      </c>
      <c r="J12" s="120" t="s">
        <v>23</v>
      </c>
      <c r="K12" s="126">
        <f>SUMIF(Kalkulator!$C$6:$C$30,I12,Kalkulator!$N$6:$N$30)</f>
        <v>6050</v>
      </c>
      <c r="O12" s="120" t="s">
        <v>2521</v>
      </c>
      <c r="P12" s="120" t="s">
        <v>2522</v>
      </c>
      <c r="R12" s="121" t="str">
        <f>TEXT(Kalkulator!$F$3,"d.mm")&amp;" - "&amp;TEXT(Kalkulator!$H$3,"d.mm.rrrr")</f>
        <v>1.04 - 30.04.2024</v>
      </c>
      <c r="S12" s="122">
        <f>Kalkulator!$F$3</f>
        <v>45383</v>
      </c>
      <c r="T12" s="123">
        <f>Kalkulator!$F$3</f>
        <v>45383</v>
      </c>
      <c r="AD12" s="119" t="str">
        <f>VLOOKUP(F12,Lista!A:A,1,0)</f>
        <v>LOK2249</v>
      </c>
    </row>
    <row r="13" spans="1:30">
      <c r="A13" s="120" t="str">
        <f t="shared" si="2"/>
        <v>Dostępny</v>
      </c>
      <c r="C13" s="120" t="s">
        <v>29</v>
      </c>
      <c r="D13" s="120" t="s">
        <v>30</v>
      </c>
      <c r="E13" s="137" t="s">
        <v>1523</v>
      </c>
      <c r="F13" s="120" t="s">
        <v>660</v>
      </c>
      <c r="H13" s="120" t="s">
        <v>2504</v>
      </c>
      <c r="I13" s="120" t="s">
        <v>1577</v>
      </c>
      <c r="J13" s="120" t="s">
        <v>23</v>
      </c>
      <c r="K13" s="126">
        <f>SUMIF(Kalkulator!$C$6:$C$30,I13,Kalkulator!$N$6:$N$30)</f>
        <v>6050</v>
      </c>
      <c r="O13" s="120" t="s">
        <v>2523</v>
      </c>
      <c r="P13" s="120" t="s">
        <v>2524</v>
      </c>
      <c r="R13" s="121" t="str">
        <f>TEXT(Kalkulator!$F$3,"d.mm")&amp;" - "&amp;TEXT(Kalkulator!$H$3,"d.mm.rrrr")</f>
        <v>1.04 - 30.04.2024</v>
      </c>
      <c r="S13" s="122">
        <f>Kalkulator!$F$3</f>
        <v>45383</v>
      </c>
      <c r="T13" s="123">
        <f>Kalkulator!$F$3</f>
        <v>45383</v>
      </c>
      <c r="AD13" s="119" t="str">
        <f>VLOOKUP(F13,Lista!A:A,1,0)</f>
        <v>LOK2556</v>
      </c>
    </row>
    <row r="14" spans="1:30">
      <c r="A14" s="120" t="str">
        <f t="shared" si="2"/>
        <v>Dostępny</v>
      </c>
      <c r="C14" s="120" t="s">
        <v>29</v>
      </c>
      <c r="D14" s="120" t="s">
        <v>30</v>
      </c>
      <c r="E14" s="137" t="s">
        <v>1524</v>
      </c>
      <c r="F14" s="120" t="s">
        <v>661</v>
      </c>
      <c r="H14" s="120" t="s">
        <v>2504</v>
      </c>
      <c r="I14" s="120" t="s">
        <v>1577</v>
      </c>
      <c r="J14" s="120" t="s">
        <v>23</v>
      </c>
      <c r="K14" s="126">
        <f>SUMIF(Kalkulator!$C$6:$C$30,I14,Kalkulator!$N$6:$N$30)</f>
        <v>6050</v>
      </c>
      <c r="O14" s="120" t="s">
        <v>2525</v>
      </c>
      <c r="P14" s="120" t="s">
        <v>2526</v>
      </c>
      <c r="R14" s="121" t="str">
        <f>TEXT(Kalkulator!$F$3,"d.mm")&amp;" - "&amp;TEXT(Kalkulator!$H$3,"d.mm.rrrr")</f>
        <v>1.04 - 30.04.2024</v>
      </c>
      <c r="S14" s="122">
        <f>Kalkulator!$F$3</f>
        <v>45383</v>
      </c>
      <c r="T14" s="123">
        <f>Kalkulator!$F$3</f>
        <v>45383</v>
      </c>
      <c r="AD14" s="119" t="str">
        <f>VLOOKUP(F14,Lista!A:A,1,0)</f>
        <v>LOK2559</v>
      </c>
    </row>
    <row r="15" spans="1:30">
      <c r="A15" s="120" t="str">
        <f t="shared" si="2"/>
        <v>Dostępny</v>
      </c>
      <c r="C15" s="120" t="s">
        <v>29</v>
      </c>
      <c r="D15" s="120" t="s">
        <v>30</v>
      </c>
      <c r="E15" s="137" t="s">
        <v>1540</v>
      </c>
      <c r="F15" s="120" t="s">
        <v>643</v>
      </c>
      <c r="H15" s="120" t="s">
        <v>2504</v>
      </c>
      <c r="I15" s="120" t="s">
        <v>1577</v>
      </c>
      <c r="J15" s="120" t="s">
        <v>23</v>
      </c>
      <c r="K15" s="126">
        <f>SUMIF(Kalkulator!$C$6:$C$30,I15,Kalkulator!$N$6:$N$30)</f>
        <v>6050</v>
      </c>
      <c r="O15" s="120" t="s">
        <v>2527</v>
      </c>
      <c r="P15" s="120" t="s">
        <v>2528</v>
      </c>
      <c r="R15" s="121" t="str">
        <f>TEXT(Kalkulator!$F$3,"d.mm")&amp;" - "&amp;TEXT(Kalkulator!$H$3,"d.mm.rrrr")</f>
        <v>1.04 - 30.04.2024</v>
      </c>
      <c r="S15" s="122">
        <f>Kalkulator!$F$3</f>
        <v>45383</v>
      </c>
      <c r="T15" s="123">
        <f>Kalkulator!$F$3</f>
        <v>45383</v>
      </c>
      <c r="AD15" s="119" t="str">
        <f>VLOOKUP(F15,Lista!A:A,1,0)</f>
        <v>LOK2469</v>
      </c>
    </row>
    <row r="16" spans="1:30">
      <c r="A16" s="120" t="str">
        <f t="shared" si="2"/>
        <v>Dostępny</v>
      </c>
      <c r="C16" s="120" t="s">
        <v>29</v>
      </c>
      <c r="D16" s="120" t="s">
        <v>30</v>
      </c>
      <c r="E16" s="137" t="s">
        <v>780</v>
      </c>
      <c r="F16" s="120" t="s">
        <v>779</v>
      </c>
      <c r="H16" s="120" t="s">
        <v>2504</v>
      </c>
      <c r="I16" s="120" t="s">
        <v>1577</v>
      </c>
      <c r="J16" s="120" t="s">
        <v>23</v>
      </c>
      <c r="K16" s="126">
        <f>SUMIF(Kalkulator!$C$6:$C$30,I16,Kalkulator!$N$6:$N$30)</f>
        <v>6050</v>
      </c>
      <c r="O16" s="120" t="s">
        <v>2529</v>
      </c>
      <c r="P16" s="120" t="s">
        <v>2530</v>
      </c>
      <c r="R16" s="121" t="str">
        <f>TEXT(Kalkulator!$F$3,"d.mm")&amp;" - "&amp;TEXT(Kalkulator!$H$3,"d.mm.rrrr")</f>
        <v>1.04 - 30.04.2024</v>
      </c>
      <c r="S16" s="122">
        <f>Kalkulator!$F$3</f>
        <v>45383</v>
      </c>
      <c r="T16" s="123">
        <f>Kalkulator!$F$3</f>
        <v>45383</v>
      </c>
      <c r="AD16" s="119" t="str">
        <f>VLOOKUP(F16,Lista!A:A,1,0)</f>
        <v>LOK2775</v>
      </c>
    </row>
    <row r="17" spans="1:30">
      <c r="A17" s="120" t="str">
        <f t="shared" si="2"/>
        <v>Dostępny</v>
      </c>
      <c r="C17" s="120" t="s">
        <v>29</v>
      </c>
      <c r="D17" s="120" t="s">
        <v>30</v>
      </c>
      <c r="E17" s="137" t="s">
        <v>5633</v>
      </c>
      <c r="F17" s="120" t="s">
        <v>3642</v>
      </c>
      <c r="H17" s="120" t="s">
        <v>2504</v>
      </c>
      <c r="I17" s="120" t="s">
        <v>1577</v>
      </c>
      <c r="J17" s="120" t="s">
        <v>23</v>
      </c>
      <c r="K17" s="126">
        <f>SUMIF(Kalkulator!$C$6:$C$30,I17,Kalkulator!$N$6:$N$30)</f>
        <v>6050</v>
      </c>
      <c r="O17" s="120" t="s">
        <v>5084</v>
      </c>
      <c r="P17" s="120" t="s">
        <v>5083</v>
      </c>
      <c r="R17" s="121" t="str">
        <f>TEXT(Kalkulator!$F$3,"d.mm")&amp;" - "&amp;TEXT(Kalkulator!$H$3,"d.mm.rrrr")</f>
        <v>1.04 - 30.04.2024</v>
      </c>
      <c r="S17" s="122">
        <f>Kalkulator!$F$3</f>
        <v>45383</v>
      </c>
      <c r="T17" s="123">
        <f>Kalkulator!$F$3</f>
        <v>45383</v>
      </c>
      <c r="AD17" s="119" t="str">
        <f>VLOOKUP(F17,Lista!A:A,1,0)</f>
        <v>LOK3670</v>
      </c>
    </row>
    <row r="18" spans="1:30">
      <c r="A18" s="120" t="str">
        <f t="shared" si="2"/>
        <v>Dostępny</v>
      </c>
      <c r="C18" s="120" t="s">
        <v>29</v>
      </c>
      <c r="D18" s="120" t="s">
        <v>30</v>
      </c>
      <c r="E18" s="137" t="s">
        <v>667</v>
      </c>
      <c r="F18" s="120" t="s">
        <v>666</v>
      </c>
      <c r="H18" s="120" t="s">
        <v>2504</v>
      </c>
      <c r="I18" s="120" t="s">
        <v>1577</v>
      </c>
      <c r="J18" s="120" t="s">
        <v>23</v>
      </c>
      <c r="K18" s="126">
        <f>SUMIF(Kalkulator!$C$6:$C$30,I18,Kalkulator!$N$6:$N$30)</f>
        <v>6050</v>
      </c>
      <c r="O18" s="120" t="s">
        <v>2531</v>
      </c>
      <c r="P18" s="120" t="s">
        <v>2532</v>
      </c>
      <c r="R18" s="121" t="str">
        <f>TEXT(Kalkulator!$F$3,"d.mm")&amp;" - "&amp;TEXT(Kalkulator!$H$3,"d.mm.rrrr")</f>
        <v>1.04 - 30.04.2024</v>
      </c>
      <c r="S18" s="122">
        <f>Kalkulator!$F$3</f>
        <v>45383</v>
      </c>
      <c r="T18" s="123">
        <f>Kalkulator!$F$3</f>
        <v>45383</v>
      </c>
      <c r="AD18" s="119" t="str">
        <f>VLOOKUP(F18,Lista!A:A,1,0)</f>
        <v>LOK2564</v>
      </c>
    </row>
    <row r="19" spans="1:30">
      <c r="A19" s="120" t="str">
        <f t="shared" si="2"/>
        <v>Dostępny</v>
      </c>
      <c r="C19" s="120" t="s">
        <v>29</v>
      </c>
      <c r="D19" s="120" t="s">
        <v>30</v>
      </c>
      <c r="E19" s="137" t="s">
        <v>773</v>
      </c>
      <c r="F19" s="120" t="s">
        <v>772</v>
      </c>
      <c r="H19" s="120" t="s">
        <v>2504</v>
      </c>
      <c r="I19" s="120" t="s">
        <v>1577</v>
      </c>
      <c r="J19" s="120" t="s">
        <v>23</v>
      </c>
      <c r="K19" s="126">
        <f>SUMIF(Kalkulator!$C$6:$C$30,I19,Kalkulator!$N$6:$N$30)</f>
        <v>6050</v>
      </c>
      <c r="O19" s="120" t="s">
        <v>2533</v>
      </c>
      <c r="P19" s="120" t="s">
        <v>2534</v>
      </c>
      <c r="R19" s="121" t="str">
        <f>TEXT(Kalkulator!$F$3,"d.mm")&amp;" - "&amp;TEXT(Kalkulator!$H$3,"d.mm.rrrr")</f>
        <v>1.04 - 30.04.2024</v>
      </c>
      <c r="S19" s="122">
        <f>Kalkulator!$F$3</f>
        <v>45383</v>
      </c>
      <c r="T19" s="123">
        <f>Kalkulator!$F$3</f>
        <v>45383</v>
      </c>
      <c r="AD19" s="119" t="str">
        <f>VLOOKUP(F19,Lista!A:A,1,0)</f>
        <v>LOK2567</v>
      </c>
    </row>
    <row r="20" spans="1:30">
      <c r="A20" s="120" t="str">
        <f t="shared" si="2"/>
        <v>Dostępny</v>
      </c>
      <c r="C20" s="120" t="s">
        <v>29</v>
      </c>
      <c r="D20" s="120" t="s">
        <v>30</v>
      </c>
      <c r="E20" s="137" t="s">
        <v>1586</v>
      </c>
      <c r="F20" s="120" t="s">
        <v>372</v>
      </c>
      <c r="H20" s="120" t="s">
        <v>2504</v>
      </c>
      <c r="I20" s="120" t="s">
        <v>1577</v>
      </c>
      <c r="J20" s="120" t="s">
        <v>23</v>
      </c>
      <c r="K20" s="126">
        <f>SUMIF(Kalkulator!$C$6:$C$30,I20,Kalkulator!$N$6:$N$30)</f>
        <v>6050</v>
      </c>
      <c r="O20" s="120" t="s">
        <v>2535</v>
      </c>
      <c r="P20" s="120" t="s">
        <v>2536</v>
      </c>
      <c r="R20" s="121" t="str">
        <f>TEXT(Kalkulator!$F$3,"d.mm")&amp;" - "&amp;TEXT(Kalkulator!$H$3,"d.mm.rrrr")</f>
        <v>1.04 - 30.04.2024</v>
      </c>
      <c r="S20" s="122">
        <f>Kalkulator!$F$3</f>
        <v>45383</v>
      </c>
      <c r="T20" s="123">
        <f>Kalkulator!$F$3</f>
        <v>45383</v>
      </c>
      <c r="AD20" s="119" t="str">
        <f>VLOOKUP(F20,Lista!A:A,1,0)</f>
        <v>LOK2505</v>
      </c>
    </row>
    <row r="21" spans="1:30">
      <c r="A21" s="120" t="str">
        <f t="shared" si="2"/>
        <v>Dostępny</v>
      </c>
      <c r="C21" s="120" t="s">
        <v>29</v>
      </c>
      <c r="D21" s="120" t="s">
        <v>30</v>
      </c>
      <c r="E21" s="137" t="s">
        <v>1516</v>
      </c>
      <c r="F21" s="120" t="s">
        <v>662</v>
      </c>
      <c r="H21" s="120" t="s">
        <v>2504</v>
      </c>
      <c r="I21" s="120" t="s">
        <v>1577</v>
      </c>
      <c r="J21" s="120" t="s">
        <v>23</v>
      </c>
      <c r="K21" s="126">
        <f>SUMIF(Kalkulator!$C$6:$C$30,I21,Kalkulator!$N$6:$N$30)</f>
        <v>6050</v>
      </c>
      <c r="O21" s="120" t="s">
        <v>2537</v>
      </c>
      <c r="P21" s="120" t="s">
        <v>2538</v>
      </c>
      <c r="R21" s="121" t="str">
        <f>TEXT(Kalkulator!$F$3,"d.mm")&amp;" - "&amp;TEXT(Kalkulator!$H$3,"d.mm.rrrr")</f>
        <v>1.04 - 30.04.2024</v>
      </c>
      <c r="S21" s="122">
        <f>Kalkulator!$F$3</f>
        <v>45383</v>
      </c>
      <c r="T21" s="123">
        <f>Kalkulator!$F$3</f>
        <v>45383</v>
      </c>
      <c r="AD21" s="119" t="str">
        <f>VLOOKUP(F21,Lista!A:A,1,0)</f>
        <v>LOK2560</v>
      </c>
    </row>
    <row r="22" spans="1:30">
      <c r="A22" s="120" t="str">
        <f t="shared" si="2"/>
        <v>Dostępny</v>
      </c>
      <c r="C22" s="120" t="s">
        <v>29</v>
      </c>
      <c r="D22" s="120" t="s">
        <v>30</v>
      </c>
      <c r="E22" s="137" t="s">
        <v>1525</v>
      </c>
      <c r="F22" s="120" t="s">
        <v>663</v>
      </c>
      <c r="H22" s="120" t="s">
        <v>2504</v>
      </c>
      <c r="I22" s="120" t="s">
        <v>1577</v>
      </c>
      <c r="J22" s="120" t="s">
        <v>23</v>
      </c>
      <c r="K22" s="126">
        <f>SUMIF(Kalkulator!$C$6:$C$30,I22,Kalkulator!$N$6:$N$30)</f>
        <v>6050</v>
      </c>
      <c r="O22" s="120" t="s">
        <v>2539</v>
      </c>
      <c r="P22" s="120" t="s">
        <v>2540</v>
      </c>
      <c r="R22" s="121" t="str">
        <f>TEXT(Kalkulator!$F$3,"d.mm")&amp;" - "&amp;TEXT(Kalkulator!$H$3,"d.mm.rrrr")</f>
        <v>1.04 - 30.04.2024</v>
      </c>
      <c r="S22" s="122">
        <f>Kalkulator!$F$3</f>
        <v>45383</v>
      </c>
      <c r="T22" s="123">
        <f>Kalkulator!$F$3</f>
        <v>45383</v>
      </c>
      <c r="AD22" s="119" t="str">
        <f>VLOOKUP(F22,Lista!A:A,1,0)</f>
        <v>LOK2561</v>
      </c>
    </row>
    <row r="23" spans="1:30">
      <c r="A23" s="120" t="str">
        <f t="shared" si="2"/>
        <v>Dostępny</v>
      </c>
      <c r="C23" s="120" t="s">
        <v>29</v>
      </c>
      <c r="D23" s="120" t="s">
        <v>30</v>
      </c>
      <c r="E23" s="137" t="s">
        <v>650</v>
      </c>
      <c r="F23" s="120" t="s">
        <v>649</v>
      </c>
      <c r="H23" s="120" t="s">
        <v>2504</v>
      </c>
      <c r="I23" s="120" t="s">
        <v>1577</v>
      </c>
      <c r="J23" s="120" t="s">
        <v>23</v>
      </c>
      <c r="K23" s="126">
        <f>SUMIF(Kalkulator!$C$6:$C$30,I23,Kalkulator!$N$6:$N$30)</f>
        <v>6050</v>
      </c>
      <c r="O23" s="120" t="s">
        <v>2541</v>
      </c>
      <c r="P23" s="120" t="s">
        <v>2542</v>
      </c>
      <c r="R23" s="121" t="str">
        <f>TEXT(Kalkulator!$F$3,"d.mm")&amp;" - "&amp;TEXT(Kalkulator!$H$3,"d.mm.rrrr")</f>
        <v>1.04 - 30.04.2024</v>
      </c>
      <c r="S23" s="122">
        <f>Kalkulator!$F$3</f>
        <v>45383</v>
      </c>
      <c r="T23" s="123">
        <f>Kalkulator!$F$3</f>
        <v>45383</v>
      </c>
      <c r="AD23" s="119" t="str">
        <f>VLOOKUP(F23,Lista!A:A,1,0)</f>
        <v>LOK2554</v>
      </c>
    </row>
    <row r="24" spans="1:30">
      <c r="A24" s="120" t="str">
        <f t="shared" si="2"/>
        <v>Dostępny</v>
      </c>
      <c r="C24" s="120" t="s">
        <v>29</v>
      </c>
      <c r="D24" s="120" t="s">
        <v>30</v>
      </c>
      <c r="E24" s="137" t="s">
        <v>1517</v>
      </c>
      <c r="F24" s="120" t="s">
        <v>788</v>
      </c>
      <c r="H24" s="120" t="s">
        <v>2504</v>
      </c>
      <c r="I24" s="120" t="s">
        <v>1577</v>
      </c>
      <c r="J24" s="120" t="s">
        <v>23</v>
      </c>
      <c r="K24" s="126">
        <f>SUMIF(Kalkulator!$C$6:$C$30,I24,Kalkulator!$N$6:$N$30)</f>
        <v>6050</v>
      </c>
      <c r="O24" s="120" t="s">
        <v>2543</v>
      </c>
      <c r="P24" s="120" t="s">
        <v>2544</v>
      </c>
      <c r="R24" s="121" t="str">
        <f>TEXT(Kalkulator!$F$3,"d.mm")&amp;" - "&amp;TEXT(Kalkulator!$H$3,"d.mm.rrrr")</f>
        <v>1.04 - 30.04.2024</v>
      </c>
      <c r="S24" s="122">
        <f>Kalkulator!$F$3</f>
        <v>45383</v>
      </c>
      <c r="T24" s="123">
        <f>Kalkulator!$F$3</f>
        <v>45383</v>
      </c>
      <c r="AD24" s="119" t="str">
        <f>VLOOKUP(F24,Lista!A:A,1,0)</f>
        <v>LOK2825</v>
      </c>
    </row>
    <row r="25" spans="1:30">
      <c r="A25" s="120" t="str">
        <f t="shared" si="2"/>
        <v>Dostępny</v>
      </c>
      <c r="C25" s="120" t="s">
        <v>29</v>
      </c>
      <c r="D25" s="120" t="s">
        <v>30</v>
      </c>
      <c r="E25" s="137" t="s">
        <v>1518</v>
      </c>
      <c r="F25" s="120" t="s">
        <v>789</v>
      </c>
      <c r="H25" s="120" t="s">
        <v>2504</v>
      </c>
      <c r="I25" s="120" t="s">
        <v>1577</v>
      </c>
      <c r="J25" s="120" t="s">
        <v>23</v>
      </c>
      <c r="K25" s="126">
        <f>SUMIF(Kalkulator!$C$6:$C$30,I25,Kalkulator!$N$6:$N$30)</f>
        <v>6050</v>
      </c>
      <c r="O25" s="120" t="s">
        <v>2545</v>
      </c>
      <c r="P25" s="120" t="s">
        <v>2546</v>
      </c>
      <c r="R25" s="121" t="str">
        <f>TEXT(Kalkulator!$F$3,"d.mm")&amp;" - "&amp;TEXT(Kalkulator!$H$3,"d.mm.rrrr")</f>
        <v>1.04 - 30.04.2024</v>
      </c>
      <c r="S25" s="122">
        <f>Kalkulator!$F$3</f>
        <v>45383</v>
      </c>
      <c r="T25" s="123">
        <f>Kalkulator!$F$3</f>
        <v>45383</v>
      </c>
      <c r="AD25" s="119" t="str">
        <f>VLOOKUP(F25,Lista!A:A,1,0)</f>
        <v>LOK2826</v>
      </c>
    </row>
    <row r="26" spans="1:30">
      <c r="A26" s="120" t="str">
        <f t="shared" si="2"/>
        <v>Dostępny</v>
      </c>
      <c r="C26" s="120" t="s">
        <v>64</v>
      </c>
      <c r="D26" s="120" t="s">
        <v>65</v>
      </c>
      <c r="E26" s="137" t="s">
        <v>380</v>
      </c>
      <c r="F26" s="120" t="s">
        <v>379</v>
      </c>
      <c r="H26" s="120" t="s">
        <v>2504</v>
      </c>
      <c r="I26" s="120" t="s">
        <v>1577</v>
      </c>
      <c r="J26" s="120" t="s">
        <v>23</v>
      </c>
      <c r="K26" s="126">
        <f>SUMIF(Kalkulator!$C$6:$C$30,I26,Kalkulator!$N$6:$N$30)</f>
        <v>6050</v>
      </c>
      <c r="O26" s="120" t="s">
        <v>2547</v>
      </c>
      <c r="P26" s="120" t="s">
        <v>2548</v>
      </c>
      <c r="R26" s="121" t="str">
        <f>TEXT(Kalkulator!$F$3,"d.mm")&amp;" - "&amp;TEXT(Kalkulator!$H$3,"d.mm.rrrr")</f>
        <v>1.04 - 30.04.2024</v>
      </c>
      <c r="S26" s="122">
        <f>Kalkulator!$F$3</f>
        <v>45383</v>
      </c>
      <c r="T26" s="123">
        <f>Kalkulator!$F$3</f>
        <v>45383</v>
      </c>
      <c r="AD26" s="119" t="str">
        <f>VLOOKUP(F26,Lista!A:A,1,0)</f>
        <v>LOK1341</v>
      </c>
    </row>
    <row r="27" spans="1:30">
      <c r="A27" s="120" t="str">
        <f t="shared" si="2"/>
        <v>Dostępny</v>
      </c>
      <c r="C27" s="120" t="s">
        <v>64</v>
      </c>
      <c r="D27" s="120" t="s">
        <v>65</v>
      </c>
      <c r="E27" s="137" t="s">
        <v>583</v>
      </c>
      <c r="F27" s="120" t="s">
        <v>582</v>
      </c>
      <c r="H27" s="120" t="s">
        <v>2504</v>
      </c>
      <c r="I27" s="120" t="s">
        <v>1577</v>
      </c>
      <c r="J27" s="120" t="s">
        <v>23</v>
      </c>
      <c r="K27" s="126">
        <f>SUMIF(Kalkulator!$C$6:$C$30,I27,Kalkulator!$N$6:$N$30)</f>
        <v>6050</v>
      </c>
      <c r="O27" s="120" t="s">
        <v>2549</v>
      </c>
      <c r="P27" s="120" t="s">
        <v>2550</v>
      </c>
      <c r="R27" s="121" t="str">
        <f>TEXT(Kalkulator!$F$3,"d.mm")&amp;" - "&amp;TEXT(Kalkulator!$H$3,"d.mm.rrrr")</f>
        <v>1.04 - 30.04.2024</v>
      </c>
      <c r="S27" s="122">
        <f>Kalkulator!$F$3</f>
        <v>45383</v>
      </c>
      <c r="T27" s="123">
        <f>Kalkulator!$F$3</f>
        <v>45383</v>
      </c>
      <c r="AD27" s="119" t="str">
        <f>VLOOKUP(F27,Lista!A:A,1,0)</f>
        <v>LOK2147</v>
      </c>
    </row>
    <row r="28" spans="1:30">
      <c r="A28" s="120" t="str">
        <f t="shared" si="2"/>
        <v>Dostępny</v>
      </c>
      <c r="C28" s="120" t="s">
        <v>29</v>
      </c>
      <c r="D28" s="120" t="s">
        <v>30</v>
      </c>
      <c r="E28" s="137" t="s">
        <v>683</v>
      </c>
      <c r="F28" s="120" t="s">
        <v>682</v>
      </c>
      <c r="H28" s="120" t="s">
        <v>2504</v>
      </c>
      <c r="I28" s="120" t="s">
        <v>1595</v>
      </c>
      <c r="J28" s="120" t="s">
        <v>23</v>
      </c>
      <c r="K28" s="126">
        <f>SUMIF(Kalkulator!$C$6:$C$30,I28,Kalkulator!$N$6:$N$30)</f>
        <v>10890</v>
      </c>
      <c r="O28" s="120" t="s">
        <v>2552</v>
      </c>
      <c r="P28" s="120" t="s">
        <v>2553</v>
      </c>
      <c r="R28" s="121" t="str">
        <f>TEXT(Kalkulator!$F$3,"d.mm")&amp;" - "&amp;TEXT(Kalkulator!$H$3,"d.mm.rrrr")</f>
        <v>1.04 - 30.04.2024</v>
      </c>
      <c r="S28" s="122">
        <f>Kalkulator!$F$3</f>
        <v>45383</v>
      </c>
      <c r="T28" s="123">
        <f>Kalkulator!$F$3</f>
        <v>45383</v>
      </c>
      <c r="AD28" s="119" t="str">
        <f>VLOOKUP(F28,Lista!A:A,1,0)</f>
        <v>LOK2585</v>
      </c>
    </row>
    <row r="29" spans="1:30">
      <c r="A29" s="120" t="str">
        <f t="shared" si="2"/>
        <v>Dostępny</v>
      </c>
      <c r="C29" s="120" t="s">
        <v>29</v>
      </c>
      <c r="D29" s="120" t="s">
        <v>30</v>
      </c>
      <c r="E29" s="137" t="s">
        <v>648</v>
      </c>
      <c r="F29" s="120" t="s">
        <v>647</v>
      </c>
      <c r="H29" s="120" t="s">
        <v>2504</v>
      </c>
      <c r="I29" s="120" t="s">
        <v>1595</v>
      </c>
      <c r="J29" s="120" t="s">
        <v>23</v>
      </c>
      <c r="K29" s="126">
        <f>SUMIF(Kalkulator!$C$6:$C$30,I29,Kalkulator!$N$6:$N$30)</f>
        <v>10890</v>
      </c>
      <c r="O29" s="120" t="s">
        <v>2554</v>
      </c>
      <c r="P29" s="120" t="s">
        <v>2555</v>
      </c>
      <c r="R29" s="121" t="str">
        <f>TEXT(Kalkulator!$F$3,"d.mm")&amp;" - "&amp;TEXT(Kalkulator!$H$3,"d.mm.rrrr")</f>
        <v>1.04 - 30.04.2024</v>
      </c>
      <c r="S29" s="122">
        <f>Kalkulator!$F$3</f>
        <v>45383</v>
      </c>
      <c r="T29" s="123">
        <f>Kalkulator!$F$3</f>
        <v>45383</v>
      </c>
      <c r="AD29" s="119" t="str">
        <f>VLOOKUP(F29,Lista!A:A,1,0)</f>
        <v>LOK2519</v>
      </c>
    </row>
    <row r="30" spans="1:30">
      <c r="A30" s="120" t="str">
        <f t="shared" si="2"/>
        <v>Dostępny</v>
      </c>
      <c r="C30" s="120" t="s">
        <v>29</v>
      </c>
      <c r="D30" s="120" t="s">
        <v>30</v>
      </c>
      <c r="E30" s="137" t="s">
        <v>1519</v>
      </c>
      <c r="F30" s="120" t="s">
        <v>635</v>
      </c>
      <c r="H30" s="120" t="s">
        <v>2504</v>
      </c>
      <c r="I30" s="120" t="s">
        <v>1595</v>
      </c>
      <c r="J30" s="120" t="s">
        <v>23</v>
      </c>
      <c r="K30" s="126">
        <f>SUMIF(Kalkulator!$C$6:$C$30,I30,Kalkulator!$N$6:$N$30)</f>
        <v>10890</v>
      </c>
      <c r="O30" s="120" t="s">
        <v>2556</v>
      </c>
      <c r="P30" s="120" t="s">
        <v>2557</v>
      </c>
      <c r="R30" s="121" t="str">
        <f>TEXT(Kalkulator!$F$3,"d.mm")&amp;" - "&amp;TEXT(Kalkulator!$H$3,"d.mm.rrrr")</f>
        <v>1.04 - 30.04.2024</v>
      </c>
      <c r="S30" s="122">
        <f>Kalkulator!$F$3</f>
        <v>45383</v>
      </c>
      <c r="T30" s="123">
        <f>Kalkulator!$F$3</f>
        <v>45383</v>
      </c>
      <c r="AD30" s="119" t="str">
        <f>VLOOKUP(F30,Lista!A:A,1,0)</f>
        <v>LOK2422</v>
      </c>
    </row>
    <row r="31" spans="1:30">
      <c r="A31" s="120" t="str">
        <f t="shared" si="2"/>
        <v>Dostępny</v>
      </c>
      <c r="C31" s="120" t="s">
        <v>29</v>
      </c>
      <c r="D31" s="120" t="s">
        <v>30</v>
      </c>
      <c r="E31" s="137" t="s">
        <v>1520</v>
      </c>
      <c r="F31" s="120" t="s">
        <v>634</v>
      </c>
      <c r="H31" s="120" t="s">
        <v>2504</v>
      </c>
      <c r="I31" s="120" t="s">
        <v>1595</v>
      </c>
      <c r="J31" s="120" t="s">
        <v>23</v>
      </c>
      <c r="K31" s="126">
        <f>SUMIF(Kalkulator!$C$6:$C$30,I31,Kalkulator!$N$6:$N$30)</f>
        <v>10890</v>
      </c>
      <c r="O31" s="120" t="s">
        <v>2556</v>
      </c>
      <c r="P31" s="120" t="s">
        <v>2557</v>
      </c>
      <c r="R31" s="121" t="str">
        <f>TEXT(Kalkulator!$F$3,"d.mm")&amp;" - "&amp;TEXT(Kalkulator!$H$3,"d.mm.rrrr")</f>
        <v>1.04 - 30.04.2024</v>
      </c>
      <c r="S31" s="122">
        <f>Kalkulator!$F$3</f>
        <v>45383</v>
      </c>
      <c r="T31" s="123">
        <f>Kalkulator!$F$3</f>
        <v>45383</v>
      </c>
      <c r="AD31" s="119" t="str">
        <f>VLOOKUP(F31,Lista!A:A,1,0)</f>
        <v>LOK2421</v>
      </c>
    </row>
    <row r="32" spans="1:30">
      <c r="A32" s="120" t="str">
        <f t="shared" si="2"/>
        <v>Dostępny</v>
      </c>
      <c r="C32" s="120" t="s">
        <v>29</v>
      </c>
      <c r="D32" s="120" t="s">
        <v>30</v>
      </c>
      <c r="E32" s="137" t="s">
        <v>1521</v>
      </c>
      <c r="F32" s="120" t="s">
        <v>186</v>
      </c>
      <c r="H32" s="120" t="s">
        <v>2504</v>
      </c>
      <c r="I32" s="120" t="s">
        <v>1595</v>
      </c>
      <c r="J32" s="120" t="s">
        <v>23</v>
      </c>
      <c r="K32" s="126">
        <f>SUMIF(Kalkulator!$C$6:$C$30,I32,Kalkulator!$N$6:$N$30)</f>
        <v>10890</v>
      </c>
      <c r="O32" s="120" t="s">
        <v>2558</v>
      </c>
      <c r="P32" s="120" t="s">
        <v>2559</v>
      </c>
      <c r="R32" s="121" t="str">
        <f>TEXT(Kalkulator!$F$3,"d.mm")&amp;" - "&amp;TEXT(Kalkulator!$H$3,"d.mm.rrrr")</f>
        <v>1.04 - 30.04.2024</v>
      </c>
      <c r="S32" s="122">
        <f>Kalkulator!$F$3</f>
        <v>45383</v>
      </c>
      <c r="T32" s="123">
        <f>Kalkulator!$F$3</f>
        <v>45383</v>
      </c>
      <c r="AD32" s="119" t="str">
        <f>VLOOKUP(F32,Lista!A:A,1,0)</f>
        <v>LOK2730</v>
      </c>
    </row>
    <row r="33" spans="1:30">
      <c r="A33" s="120" t="str">
        <f t="shared" si="2"/>
        <v>Dostępny</v>
      </c>
      <c r="C33" s="120" t="s">
        <v>29</v>
      </c>
      <c r="D33" s="120" t="s">
        <v>30</v>
      </c>
      <c r="E33" s="137" t="s">
        <v>1522</v>
      </c>
      <c r="F33" s="120" t="s">
        <v>684</v>
      </c>
      <c r="H33" s="120" t="s">
        <v>2504</v>
      </c>
      <c r="I33" s="120" t="s">
        <v>1595</v>
      </c>
      <c r="J33" s="120" t="s">
        <v>23</v>
      </c>
      <c r="K33" s="126">
        <f>SUMIF(Kalkulator!$C$6:$C$30,I33,Kalkulator!$N$6:$N$30)</f>
        <v>10890</v>
      </c>
      <c r="O33" s="120" t="s">
        <v>2560</v>
      </c>
      <c r="P33" s="120" t="s">
        <v>2561</v>
      </c>
      <c r="R33" s="121" t="str">
        <f>TEXT(Kalkulator!$F$3,"d.mm")&amp;" - "&amp;TEXT(Kalkulator!$H$3,"d.mm.rrrr")</f>
        <v>1.04 - 30.04.2024</v>
      </c>
      <c r="S33" s="122">
        <f>Kalkulator!$F$3</f>
        <v>45383</v>
      </c>
      <c r="T33" s="123">
        <f>Kalkulator!$F$3</f>
        <v>45383</v>
      </c>
      <c r="AD33" s="119" t="str">
        <f>VLOOKUP(F33,Lista!A:A,1,0)</f>
        <v>LOK2594</v>
      </c>
    </row>
    <row r="34" spans="1:30">
      <c r="A34" s="120" t="str">
        <f t="shared" si="2"/>
        <v>Dostępny</v>
      </c>
      <c r="C34" s="120" t="s">
        <v>29</v>
      </c>
      <c r="D34" s="120" t="s">
        <v>30</v>
      </c>
      <c r="E34" s="137" t="s">
        <v>2203</v>
      </c>
      <c r="F34" s="120" t="s">
        <v>1600</v>
      </c>
      <c r="H34" s="120" t="s">
        <v>2504</v>
      </c>
      <c r="I34" s="120" t="s">
        <v>1595</v>
      </c>
      <c r="J34" s="120" t="s">
        <v>23</v>
      </c>
      <c r="K34" s="126">
        <f>SUMIF(Kalkulator!$C$6:$C$30,I34,Kalkulator!$N$6:$N$30)</f>
        <v>10890</v>
      </c>
      <c r="O34" s="120" t="s">
        <v>2562</v>
      </c>
      <c r="P34" s="120" t="s">
        <v>2563</v>
      </c>
      <c r="R34" s="121" t="str">
        <f>TEXT(Kalkulator!$F$3,"d.mm")&amp;" - "&amp;TEXT(Kalkulator!$H$3,"d.mm.rrrr")</f>
        <v>1.04 - 30.04.2024</v>
      </c>
      <c r="S34" s="122">
        <f>Kalkulator!$F$3</f>
        <v>45383</v>
      </c>
      <c r="T34" s="123">
        <f>Kalkulator!$F$3</f>
        <v>45383</v>
      </c>
      <c r="AD34" s="119" t="str">
        <f>VLOOKUP(F34,Lista!A:A,1,0)</f>
        <v>LOK3085</v>
      </c>
    </row>
    <row r="35" spans="1:30">
      <c r="A35" s="120" t="str">
        <f t="shared" si="2"/>
        <v>Dostępny</v>
      </c>
      <c r="C35" s="120" t="s">
        <v>29</v>
      </c>
      <c r="D35" s="120" t="s">
        <v>30</v>
      </c>
      <c r="E35" s="137" t="s">
        <v>441</v>
      </c>
      <c r="F35" s="120" t="s">
        <v>413</v>
      </c>
      <c r="H35" s="120" t="s">
        <v>2504</v>
      </c>
      <c r="I35" s="120" t="s">
        <v>1595</v>
      </c>
      <c r="J35" s="120" t="s">
        <v>23</v>
      </c>
      <c r="K35" s="126">
        <f>SUMIF(Kalkulator!$C$6:$C$30,I35,Kalkulator!$N$6:$N$30)</f>
        <v>10890</v>
      </c>
      <c r="O35" s="120" t="s">
        <v>2564</v>
      </c>
      <c r="P35" s="120" t="s">
        <v>2565</v>
      </c>
      <c r="R35" s="121" t="str">
        <f>TEXT(Kalkulator!$F$3,"d.mm")&amp;" - "&amp;TEXT(Kalkulator!$H$3,"d.mm.rrrr")</f>
        <v>1.04 - 30.04.2024</v>
      </c>
      <c r="S35" s="122">
        <f>Kalkulator!$F$3</f>
        <v>45383</v>
      </c>
      <c r="T35" s="123">
        <f>Kalkulator!$F$3</f>
        <v>45383</v>
      </c>
      <c r="AD35" s="119" t="str">
        <f>VLOOKUP(F35,Lista!A:A,1,0)</f>
        <v>LOK1505</v>
      </c>
    </row>
    <row r="36" spans="1:30">
      <c r="A36" s="120" t="str">
        <f t="shared" si="2"/>
        <v>Dostępny</v>
      </c>
      <c r="C36" s="120" t="s">
        <v>29</v>
      </c>
      <c r="D36" s="120" t="s">
        <v>30</v>
      </c>
      <c r="E36" s="137" t="s">
        <v>1512</v>
      </c>
      <c r="F36" s="120" t="s">
        <v>644</v>
      </c>
      <c r="H36" s="120" t="s">
        <v>2504</v>
      </c>
      <c r="I36" s="120" t="s">
        <v>1595</v>
      </c>
      <c r="J36" s="120" t="s">
        <v>23</v>
      </c>
      <c r="K36" s="126">
        <f>SUMIF(Kalkulator!$C$6:$C$30,I36,Kalkulator!$N$6:$N$30)</f>
        <v>10890</v>
      </c>
      <c r="O36" s="120" t="s">
        <v>2566</v>
      </c>
      <c r="P36" s="120" t="s">
        <v>2567</v>
      </c>
      <c r="R36" s="121" t="str">
        <f>TEXT(Kalkulator!$F$3,"d.mm")&amp;" - "&amp;TEXT(Kalkulator!$H$3,"d.mm.rrrr")</f>
        <v>1.04 - 30.04.2024</v>
      </c>
      <c r="S36" s="122">
        <f>Kalkulator!$F$3</f>
        <v>45383</v>
      </c>
      <c r="T36" s="123">
        <f>Kalkulator!$F$3</f>
        <v>45383</v>
      </c>
      <c r="AD36" s="119" t="str">
        <f>VLOOKUP(F36,Lista!A:A,1,0)</f>
        <v>LOK2470</v>
      </c>
    </row>
    <row r="37" spans="1:30">
      <c r="A37" s="120" t="str">
        <f t="shared" si="2"/>
        <v>Dostępny</v>
      </c>
      <c r="C37" s="120" t="s">
        <v>29</v>
      </c>
      <c r="D37" s="120" t="s">
        <v>30</v>
      </c>
      <c r="E37" s="137" t="s">
        <v>1513</v>
      </c>
      <c r="F37" s="120" t="s">
        <v>646</v>
      </c>
      <c r="H37" s="120" t="s">
        <v>2504</v>
      </c>
      <c r="I37" s="120" t="s">
        <v>1595</v>
      </c>
      <c r="J37" s="120" t="s">
        <v>23</v>
      </c>
      <c r="K37" s="126">
        <f>SUMIF(Kalkulator!$C$6:$C$30,I37,Kalkulator!$N$6:$N$30)</f>
        <v>10890</v>
      </c>
      <c r="O37" s="120" t="s">
        <v>2566</v>
      </c>
      <c r="P37" s="120" t="s">
        <v>2567</v>
      </c>
      <c r="R37" s="121" t="str">
        <f>TEXT(Kalkulator!$F$3,"d.mm")&amp;" - "&amp;TEXT(Kalkulator!$H$3,"d.mm.rrrr")</f>
        <v>1.04 - 30.04.2024</v>
      </c>
      <c r="S37" s="122">
        <f>Kalkulator!$F$3</f>
        <v>45383</v>
      </c>
      <c r="T37" s="123">
        <f>Kalkulator!$F$3</f>
        <v>45383</v>
      </c>
      <c r="AD37" s="119" t="str">
        <f>VLOOKUP(F37,Lista!A:A,1,0)</f>
        <v>LOK2471</v>
      </c>
    </row>
    <row r="38" spans="1:30">
      <c r="A38" s="120" t="str">
        <f t="shared" si="2"/>
        <v>Dostępny</v>
      </c>
      <c r="C38" s="120" t="s">
        <v>29</v>
      </c>
      <c r="D38" s="120" t="s">
        <v>30</v>
      </c>
      <c r="E38" s="137" t="s">
        <v>602</v>
      </c>
      <c r="F38" s="120" t="s">
        <v>601</v>
      </c>
      <c r="H38" s="120" t="s">
        <v>2504</v>
      </c>
      <c r="I38" s="120" t="s">
        <v>1595</v>
      </c>
      <c r="J38" s="120" t="s">
        <v>23</v>
      </c>
      <c r="K38" s="126">
        <f>SUMIF(Kalkulator!$C$6:$C$30,I38,Kalkulator!$N$6:$N$30)</f>
        <v>10890</v>
      </c>
      <c r="O38" s="120" t="s">
        <v>2568</v>
      </c>
      <c r="P38" s="120" t="s">
        <v>2569</v>
      </c>
      <c r="R38" s="121" t="str">
        <f>TEXT(Kalkulator!$F$3,"d.mm")&amp;" - "&amp;TEXT(Kalkulator!$H$3,"d.mm.rrrr")</f>
        <v>1.04 - 30.04.2024</v>
      </c>
      <c r="S38" s="122">
        <f>Kalkulator!$F$3</f>
        <v>45383</v>
      </c>
      <c r="T38" s="123">
        <f>Kalkulator!$F$3</f>
        <v>45383</v>
      </c>
      <c r="AD38" s="119" t="str">
        <f>VLOOKUP(F38,Lista!A:A,1,0)</f>
        <v>LOK2200</v>
      </c>
    </row>
    <row r="39" spans="1:30">
      <c r="A39" s="120" t="str">
        <f t="shared" si="2"/>
        <v>Dostępny</v>
      </c>
      <c r="C39" s="120" t="s">
        <v>29</v>
      </c>
      <c r="D39" s="120" t="s">
        <v>30</v>
      </c>
      <c r="E39" s="137" t="s">
        <v>1514</v>
      </c>
      <c r="F39" s="120" t="s">
        <v>664</v>
      </c>
      <c r="H39" s="120" t="s">
        <v>2504</v>
      </c>
      <c r="I39" s="120" t="s">
        <v>1595</v>
      </c>
      <c r="J39" s="120" t="s">
        <v>23</v>
      </c>
      <c r="K39" s="126">
        <f>SUMIF(Kalkulator!$C$6:$C$30,I39,Kalkulator!$N$6:$N$30)</f>
        <v>10890</v>
      </c>
      <c r="O39" s="120" t="s">
        <v>2570</v>
      </c>
      <c r="P39" s="120" t="s">
        <v>2571</v>
      </c>
      <c r="R39" s="121" t="str">
        <f>TEXT(Kalkulator!$F$3,"d.mm")&amp;" - "&amp;TEXT(Kalkulator!$H$3,"d.mm.rrrr")</f>
        <v>1.04 - 30.04.2024</v>
      </c>
      <c r="S39" s="122">
        <f>Kalkulator!$F$3</f>
        <v>45383</v>
      </c>
      <c r="T39" s="123">
        <f>Kalkulator!$F$3</f>
        <v>45383</v>
      </c>
      <c r="AD39" s="119" t="str">
        <f>VLOOKUP(F39,Lista!A:A,1,0)</f>
        <v>LOK2562</v>
      </c>
    </row>
    <row r="40" spans="1:30">
      <c r="A40" s="120" t="str">
        <f t="shared" si="2"/>
        <v>Dostępny</v>
      </c>
      <c r="C40" s="120" t="s">
        <v>29</v>
      </c>
      <c r="D40" s="120" t="s">
        <v>30</v>
      </c>
      <c r="E40" s="137" t="s">
        <v>1515</v>
      </c>
      <c r="F40" s="120" t="s">
        <v>665</v>
      </c>
      <c r="H40" s="120" t="s">
        <v>2504</v>
      </c>
      <c r="I40" s="120" t="s">
        <v>1595</v>
      </c>
      <c r="J40" s="120" t="s">
        <v>23</v>
      </c>
      <c r="K40" s="126">
        <f>SUMIF(Kalkulator!$C$6:$C$30,I40,Kalkulator!$N$6:$N$30)</f>
        <v>10890</v>
      </c>
      <c r="O40" s="120" t="s">
        <v>2572</v>
      </c>
      <c r="P40" s="120" t="s">
        <v>2573</v>
      </c>
      <c r="R40" s="121" t="str">
        <f>TEXT(Kalkulator!$F$3,"d.mm")&amp;" - "&amp;TEXT(Kalkulator!$H$3,"d.mm.rrrr")</f>
        <v>1.04 - 30.04.2024</v>
      </c>
      <c r="S40" s="122">
        <f>Kalkulator!$F$3</f>
        <v>45383</v>
      </c>
      <c r="T40" s="123">
        <f>Kalkulator!$F$3</f>
        <v>45383</v>
      </c>
      <c r="AD40" s="119" t="str">
        <f>VLOOKUP(F40,Lista!A:A,1,0)</f>
        <v>LOK2563</v>
      </c>
    </row>
    <row r="41" spans="1:30">
      <c r="A41" s="120" t="str">
        <f t="shared" si="2"/>
        <v>Dostępny</v>
      </c>
      <c r="C41" s="120" t="s">
        <v>29</v>
      </c>
      <c r="D41" s="120" t="s">
        <v>30</v>
      </c>
      <c r="E41" s="137" t="s">
        <v>633</v>
      </c>
      <c r="F41" s="120" t="s">
        <v>632</v>
      </c>
      <c r="H41" s="120" t="s">
        <v>2504</v>
      </c>
      <c r="I41" s="120" t="s">
        <v>1595</v>
      </c>
      <c r="J41" s="120" t="s">
        <v>23</v>
      </c>
      <c r="K41" s="126">
        <f>SUMIF(Kalkulator!$C$6:$C$30,I41,Kalkulator!$N$6:$N$30)</f>
        <v>10890</v>
      </c>
      <c r="O41" s="120" t="s">
        <v>2574</v>
      </c>
      <c r="P41" s="120" t="s">
        <v>2575</v>
      </c>
      <c r="R41" s="121" t="str">
        <f>TEXT(Kalkulator!$F$3,"d.mm")&amp;" - "&amp;TEXT(Kalkulator!$H$3,"d.mm.rrrr")</f>
        <v>1.04 - 30.04.2024</v>
      </c>
      <c r="S41" s="122">
        <f>Kalkulator!$F$3</f>
        <v>45383</v>
      </c>
      <c r="T41" s="123">
        <f>Kalkulator!$F$3</f>
        <v>45383</v>
      </c>
      <c r="AD41" s="119" t="str">
        <f>VLOOKUP(F41,Lista!A:A,1,0)</f>
        <v>LOK2415</v>
      </c>
    </row>
    <row r="42" spans="1:30">
      <c r="A42" s="120" t="str">
        <f t="shared" ref="A42:A59" si="3">IF(ISERROR(AD42)=FALSE,"Dostępny","Niedostępny")</f>
        <v>Dostępny</v>
      </c>
      <c r="C42" s="120" t="s">
        <v>29</v>
      </c>
      <c r="D42" s="120" t="s">
        <v>30</v>
      </c>
      <c r="E42" s="137" t="s">
        <v>616</v>
      </c>
      <c r="F42" s="120" t="s">
        <v>615</v>
      </c>
      <c r="H42" s="120" t="s">
        <v>2504</v>
      </c>
      <c r="I42" s="120" t="s">
        <v>1595</v>
      </c>
      <c r="J42" s="120" t="s">
        <v>23</v>
      </c>
      <c r="K42" s="126">
        <f>SUMIF(Kalkulator!$C$6:$C$30,I42,Kalkulator!$N$6:$N$30)</f>
        <v>10890</v>
      </c>
      <c r="O42" s="120" t="s">
        <v>2576</v>
      </c>
      <c r="P42" s="120" t="s">
        <v>2577</v>
      </c>
      <c r="R42" s="121" t="str">
        <f>TEXT(Kalkulator!$F$3,"d.mm")&amp;" - "&amp;TEXT(Kalkulator!$H$3,"d.mm.rrrr")</f>
        <v>1.04 - 30.04.2024</v>
      </c>
      <c r="S42" s="122">
        <f>Kalkulator!$F$3</f>
        <v>45383</v>
      </c>
      <c r="T42" s="123">
        <f>Kalkulator!$F$3</f>
        <v>45383</v>
      </c>
      <c r="AD42" s="119" t="str">
        <f>VLOOKUP(F42,Lista!A:A,1,0)</f>
        <v>LOK2250</v>
      </c>
    </row>
    <row r="43" spans="1:30">
      <c r="A43" s="120" t="str">
        <f t="shared" si="3"/>
        <v>Dostępny</v>
      </c>
      <c r="C43" s="120" t="s">
        <v>29</v>
      </c>
      <c r="D43" s="120" t="s">
        <v>30</v>
      </c>
      <c r="E43" s="137" t="s">
        <v>1609</v>
      </c>
      <c r="F43" s="120" t="s">
        <v>1216</v>
      </c>
      <c r="H43" s="120" t="s">
        <v>2504</v>
      </c>
      <c r="I43" s="120" t="s">
        <v>1595</v>
      </c>
      <c r="J43" s="120" t="s">
        <v>23</v>
      </c>
      <c r="K43" s="126">
        <f>SUMIF(Kalkulator!$C$6:$C$30,I43,Kalkulator!$N$6:$N$30)</f>
        <v>10890</v>
      </c>
      <c r="O43" s="120" t="s">
        <v>2578</v>
      </c>
      <c r="P43" s="120" t="s">
        <v>2579</v>
      </c>
      <c r="R43" s="121" t="str">
        <f>TEXT(Kalkulator!$F$3,"d.mm")&amp;" - "&amp;TEXT(Kalkulator!$H$3,"d.mm.rrrr")</f>
        <v>1.04 - 30.04.2024</v>
      </c>
      <c r="S43" s="122">
        <f>Kalkulator!$F$3</f>
        <v>45383</v>
      </c>
      <c r="T43" s="123">
        <f>Kalkulator!$F$3</f>
        <v>45383</v>
      </c>
      <c r="AD43" s="119" t="str">
        <f>VLOOKUP(F43,Lista!A:A,1,0)</f>
        <v>LOK2821</v>
      </c>
    </row>
    <row r="44" spans="1:30">
      <c r="A44" s="120" t="str">
        <f t="shared" si="3"/>
        <v>Dostępny</v>
      </c>
      <c r="C44" s="120" t="s">
        <v>29</v>
      </c>
      <c r="D44" s="120" t="s">
        <v>30</v>
      </c>
      <c r="E44" s="137" t="s">
        <v>3646</v>
      </c>
      <c r="F44" s="120" t="s">
        <v>3645</v>
      </c>
      <c r="H44" s="120" t="s">
        <v>2504</v>
      </c>
      <c r="I44" s="120" t="s">
        <v>1595</v>
      </c>
      <c r="J44" s="120" t="s">
        <v>23</v>
      </c>
      <c r="K44" s="126">
        <f>SUMIF(Kalkulator!$C$6:$C$30,I44,Kalkulator!$N$6:$N$30)</f>
        <v>10890</v>
      </c>
      <c r="O44" s="120" t="s">
        <v>5086</v>
      </c>
      <c r="P44" s="120" t="s">
        <v>5085</v>
      </c>
      <c r="R44" s="121" t="str">
        <f>TEXT(Kalkulator!$F$3,"d.mm")&amp;" - "&amp;TEXT(Kalkulator!$H$3,"d.mm.rrrr")</f>
        <v>1.04 - 30.04.2024</v>
      </c>
      <c r="S44" s="122">
        <f>Kalkulator!$F$3</f>
        <v>45383</v>
      </c>
      <c r="T44" s="123">
        <f>Kalkulator!$F$3</f>
        <v>45383</v>
      </c>
      <c r="AD44" s="119" t="str">
        <f>VLOOKUP(F44,Lista!A:A,1,0)</f>
        <v>LOK3132</v>
      </c>
    </row>
    <row r="45" spans="1:30">
      <c r="A45" s="120" t="str">
        <f t="shared" si="3"/>
        <v>Dostępny</v>
      </c>
      <c r="C45" s="120" t="s">
        <v>29</v>
      </c>
      <c r="D45" s="120" t="s">
        <v>30</v>
      </c>
      <c r="E45" s="137" t="s">
        <v>1454</v>
      </c>
      <c r="F45" s="120" t="s">
        <v>774</v>
      </c>
      <c r="H45" s="120" t="s">
        <v>2504</v>
      </c>
      <c r="I45" s="120" t="s">
        <v>1613</v>
      </c>
      <c r="J45" s="120" t="s">
        <v>23</v>
      </c>
      <c r="K45" s="126">
        <f>SUMIF(Kalkulator!$C$6:$C$30,I45,Kalkulator!$N$6:$N$30)</f>
        <v>18150</v>
      </c>
      <c r="O45" s="120" t="s">
        <v>3552</v>
      </c>
      <c r="P45" s="120" t="s">
        <v>2580</v>
      </c>
      <c r="Q45" s="119"/>
      <c r="R45" s="121" t="str">
        <f>TEXT(Kalkulator!$F$3,"d.mm")&amp;" - "&amp;TEXT(Kalkulator!$H$3,"d.mm.rrrr")</f>
        <v>1.04 - 30.04.2024</v>
      </c>
      <c r="S45" s="122">
        <f>Kalkulator!$F$3</f>
        <v>45383</v>
      </c>
      <c r="T45" s="123">
        <f>Kalkulator!$F$3</f>
        <v>45383</v>
      </c>
      <c r="AD45" s="119" t="str">
        <f>VLOOKUP(F45,Lista!A:A,1,0)</f>
        <v>LOK2762</v>
      </c>
    </row>
    <row r="46" spans="1:30">
      <c r="A46" s="120" t="str">
        <f t="shared" si="3"/>
        <v>Dostępny</v>
      </c>
      <c r="C46" s="120" t="s">
        <v>29</v>
      </c>
      <c r="D46" s="120" t="s">
        <v>30</v>
      </c>
      <c r="E46" s="137" t="s">
        <v>658</v>
      </c>
      <c r="F46" s="120" t="s">
        <v>657</v>
      </c>
      <c r="H46" s="120" t="s">
        <v>2504</v>
      </c>
      <c r="I46" s="120" t="s">
        <v>1613</v>
      </c>
      <c r="J46" s="120" t="s">
        <v>23</v>
      </c>
      <c r="K46" s="126">
        <f>SUMIF(Kalkulator!$C$6:$C$30,I46,Kalkulator!$N$6:$N$30)</f>
        <v>18150</v>
      </c>
      <c r="O46" s="120" t="s">
        <v>3553</v>
      </c>
      <c r="P46" s="120" t="s">
        <v>2581</v>
      </c>
      <c r="Q46" s="119"/>
      <c r="R46" s="121" t="str">
        <f>TEXT(Kalkulator!$F$3,"d.mm")&amp;" - "&amp;TEXT(Kalkulator!$H$3,"d.mm.rrrr")</f>
        <v>1.04 - 30.04.2024</v>
      </c>
      <c r="S46" s="122">
        <f>Kalkulator!$F$3</f>
        <v>45383</v>
      </c>
      <c r="T46" s="123">
        <f>Kalkulator!$F$3</f>
        <v>45383</v>
      </c>
      <c r="AD46" s="119" t="str">
        <f>VLOOKUP(F46,Lista!A:A,1,0)</f>
        <v>LOK2555</v>
      </c>
    </row>
    <row r="47" spans="1:30">
      <c r="A47" s="120" t="str">
        <f t="shared" si="3"/>
        <v>Dostępny</v>
      </c>
      <c r="C47" s="120" t="s">
        <v>29</v>
      </c>
      <c r="D47" s="120" t="s">
        <v>30</v>
      </c>
      <c r="E47" s="137" t="s">
        <v>353</v>
      </c>
      <c r="F47" s="120" t="s">
        <v>352</v>
      </c>
      <c r="H47" s="120" t="s">
        <v>2504</v>
      </c>
      <c r="I47" s="120" t="s">
        <v>1613</v>
      </c>
      <c r="J47" s="120" t="s">
        <v>23</v>
      </c>
      <c r="K47" s="126">
        <f>SUMIF(Kalkulator!$C$6:$C$30,I47,Kalkulator!$N$6:$N$30)</f>
        <v>18150</v>
      </c>
      <c r="O47" s="120" t="s">
        <v>3554</v>
      </c>
      <c r="P47" s="120" t="s">
        <v>2582</v>
      </c>
      <c r="Q47" s="119"/>
      <c r="R47" s="121" t="str">
        <f>TEXT(Kalkulator!$F$3,"d.mm")&amp;" - "&amp;TEXT(Kalkulator!$H$3,"d.mm.rrrr")</f>
        <v>1.04 - 30.04.2024</v>
      </c>
      <c r="S47" s="122">
        <f>Kalkulator!$F$3</f>
        <v>45383</v>
      </c>
      <c r="T47" s="123">
        <f>Kalkulator!$F$3</f>
        <v>45383</v>
      </c>
      <c r="AD47" s="119" t="str">
        <f>VLOOKUP(F47,Lista!A:A,1,0)</f>
        <v>LOK2588</v>
      </c>
    </row>
    <row r="48" spans="1:30">
      <c r="A48" s="120" t="str">
        <f t="shared" si="3"/>
        <v>Dostępny</v>
      </c>
      <c r="C48" s="120" t="s">
        <v>29</v>
      </c>
      <c r="D48" s="120" t="s">
        <v>30</v>
      </c>
      <c r="E48" s="137" t="s">
        <v>681</v>
      </c>
      <c r="F48" s="120" t="s">
        <v>680</v>
      </c>
      <c r="H48" s="120" t="s">
        <v>2504</v>
      </c>
      <c r="I48" s="120" t="s">
        <v>1613</v>
      </c>
      <c r="J48" s="120" t="s">
        <v>23</v>
      </c>
      <c r="K48" s="126">
        <f>SUMIF(Kalkulator!$C$6:$C$30,I48,Kalkulator!$N$6:$N$30)</f>
        <v>18150</v>
      </c>
      <c r="O48" s="120" t="s">
        <v>3555</v>
      </c>
      <c r="P48" s="120" t="s">
        <v>2583</v>
      </c>
      <c r="Q48" s="119"/>
      <c r="R48" s="121" t="str">
        <f>TEXT(Kalkulator!$F$3,"d.mm")&amp;" - "&amp;TEXT(Kalkulator!$H$3,"d.mm.rrrr")</f>
        <v>1.04 - 30.04.2024</v>
      </c>
      <c r="S48" s="122">
        <f>Kalkulator!$F$3</f>
        <v>45383</v>
      </c>
      <c r="T48" s="123">
        <f>Kalkulator!$F$3</f>
        <v>45383</v>
      </c>
      <c r="AD48" s="119" t="str">
        <f>VLOOKUP(F48,Lista!A:A,1,0)</f>
        <v>LOK2584</v>
      </c>
    </row>
    <row r="49" spans="1:30">
      <c r="A49" s="120" t="str">
        <f t="shared" si="3"/>
        <v>Dostępny</v>
      </c>
      <c r="C49" s="120" t="s">
        <v>29</v>
      </c>
      <c r="D49" s="120" t="s">
        <v>30</v>
      </c>
      <c r="E49" s="137" t="s">
        <v>3650</v>
      </c>
      <c r="F49" s="120" t="s">
        <v>3649</v>
      </c>
      <c r="H49" s="120" t="s">
        <v>2504</v>
      </c>
      <c r="I49" s="120" t="s">
        <v>1613</v>
      </c>
      <c r="J49" s="120" t="s">
        <v>23</v>
      </c>
      <c r="K49" s="126">
        <f>SUMIF(Kalkulator!$C$6:$C$30,I49,Kalkulator!$N$6:$N$30)</f>
        <v>18150</v>
      </c>
      <c r="O49" s="120" t="s">
        <v>5088</v>
      </c>
      <c r="P49" s="120" t="s">
        <v>5087</v>
      </c>
      <c r="Q49" s="119"/>
      <c r="R49" s="121" t="str">
        <f>TEXT(Kalkulator!$F$3,"d.mm")&amp;" - "&amp;TEXT(Kalkulator!$H$3,"d.mm.rrrr")</f>
        <v>1.04 - 30.04.2024</v>
      </c>
      <c r="S49" s="122">
        <f>Kalkulator!$F$3</f>
        <v>45383</v>
      </c>
      <c r="T49" s="123">
        <f>Kalkulator!$F$3</f>
        <v>45383</v>
      </c>
      <c r="AD49" s="119" t="str">
        <f>VLOOKUP(F49,Lista!A:A,1,0)</f>
        <v>LOK3134</v>
      </c>
    </row>
    <row r="50" spans="1:30">
      <c r="A50" s="120" t="str">
        <f t="shared" si="3"/>
        <v>Dostępny</v>
      </c>
      <c r="C50" s="120" t="s">
        <v>29</v>
      </c>
      <c r="D50" s="120" t="s">
        <v>30</v>
      </c>
      <c r="E50" s="137" t="s">
        <v>3653</v>
      </c>
      <c r="F50" s="120" t="s">
        <v>3652</v>
      </c>
      <c r="H50" s="120" t="s">
        <v>2504</v>
      </c>
      <c r="I50" s="120" t="s">
        <v>1613</v>
      </c>
      <c r="J50" s="120" t="s">
        <v>23</v>
      </c>
      <c r="K50" s="126">
        <f>SUMIF(Kalkulator!$C$6:$C$30,I50,Kalkulator!$N$6:$N$30)</f>
        <v>18150</v>
      </c>
      <c r="O50" s="120" t="s">
        <v>5090</v>
      </c>
      <c r="P50" s="120" t="s">
        <v>5089</v>
      </c>
      <c r="Q50" s="119"/>
      <c r="R50" s="121" t="str">
        <f>TEXT(Kalkulator!$F$3,"d.mm")&amp;" - "&amp;TEXT(Kalkulator!$H$3,"d.mm.rrrr")</f>
        <v>1.04 - 30.04.2024</v>
      </c>
      <c r="S50" s="122">
        <f>Kalkulator!$F$3</f>
        <v>45383</v>
      </c>
      <c r="T50" s="123">
        <f>Kalkulator!$F$3</f>
        <v>45383</v>
      </c>
      <c r="AD50" s="119" t="str">
        <f>VLOOKUP(F50,Lista!A:A,1,0)</f>
        <v>LOK3133</v>
      </c>
    </row>
    <row r="51" spans="1:30">
      <c r="A51" s="120" t="str">
        <f t="shared" si="3"/>
        <v>Dostępny</v>
      </c>
      <c r="C51" s="120" t="s">
        <v>29</v>
      </c>
      <c r="D51" s="120" t="s">
        <v>30</v>
      </c>
      <c r="E51" s="137" t="s">
        <v>3657</v>
      </c>
      <c r="F51" s="120" t="s">
        <v>3656</v>
      </c>
      <c r="H51" s="120" t="s">
        <v>2504</v>
      </c>
      <c r="I51" s="120" t="s">
        <v>1613</v>
      </c>
      <c r="J51" s="120" t="s">
        <v>23</v>
      </c>
      <c r="K51" s="126">
        <f>SUMIF(Kalkulator!$C$6:$C$30,I51,Kalkulator!$N$6:$N$30)</f>
        <v>18150</v>
      </c>
      <c r="O51" s="120" t="s">
        <v>5092</v>
      </c>
      <c r="P51" s="120" t="s">
        <v>5091</v>
      </c>
      <c r="Q51" s="119"/>
      <c r="R51" s="121" t="str">
        <f>TEXT(Kalkulator!$F$3,"d.mm")&amp;" - "&amp;TEXT(Kalkulator!$H$3,"d.mm.rrrr")</f>
        <v>1.04 - 30.04.2024</v>
      </c>
      <c r="S51" s="122">
        <f>Kalkulator!$F$3</f>
        <v>45383</v>
      </c>
      <c r="T51" s="123">
        <f>Kalkulator!$F$3</f>
        <v>45383</v>
      </c>
      <c r="AD51" s="119" t="str">
        <f>VLOOKUP(F51,Lista!A:A,1,0)</f>
        <v>LOK3137</v>
      </c>
    </row>
    <row r="52" spans="1:30">
      <c r="A52" s="120" t="str">
        <f t="shared" si="3"/>
        <v>Dostępny</v>
      </c>
      <c r="C52" s="120" t="s">
        <v>29</v>
      </c>
      <c r="D52" s="120" t="s">
        <v>30</v>
      </c>
      <c r="E52" s="137" t="s">
        <v>2199</v>
      </c>
      <c r="F52" s="120" t="s">
        <v>2198</v>
      </c>
      <c r="H52" s="120" t="s">
        <v>2504</v>
      </c>
      <c r="I52" s="120" t="s">
        <v>1613</v>
      </c>
      <c r="J52" s="120" t="s">
        <v>23</v>
      </c>
      <c r="K52" s="126">
        <f>SUMIF(Kalkulator!$C$6:$C$30,I52,Kalkulator!$N$6:$N$30)</f>
        <v>18150</v>
      </c>
      <c r="O52" s="120" t="s">
        <v>3556</v>
      </c>
      <c r="P52" s="120" t="s">
        <v>2584</v>
      </c>
      <c r="Q52" s="119"/>
      <c r="R52" s="121" t="str">
        <f>TEXT(Kalkulator!$F$3,"d.mm")&amp;" - "&amp;TEXT(Kalkulator!$H$3,"d.mm.rrrr")</f>
        <v>1.04 - 30.04.2024</v>
      </c>
      <c r="S52" s="122">
        <f>Kalkulator!$F$3</f>
        <v>45383</v>
      </c>
      <c r="T52" s="123">
        <f>Kalkulator!$F$3</f>
        <v>45383</v>
      </c>
      <c r="AD52" s="119" t="str">
        <f>VLOOKUP(F52,Lista!A:A,1,0)</f>
        <v>LOK3135</v>
      </c>
    </row>
    <row r="53" spans="1:30">
      <c r="A53" s="120" t="str">
        <f t="shared" si="3"/>
        <v>Dostępny</v>
      </c>
      <c r="C53" s="120" t="s">
        <v>29</v>
      </c>
      <c r="D53" s="120" t="s">
        <v>30</v>
      </c>
      <c r="E53" s="137" t="s">
        <v>2195</v>
      </c>
      <c r="F53" s="120" t="s">
        <v>1617</v>
      </c>
      <c r="H53" s="120" t="s">
        <v>2504</v>
      </c>
      <c r="I53" s="120" t="s">
        <v>1613</v>
      </c>
      <c r="J53" s="120" t="s">
        <v>23</v>
      </c>
      <c r="K53" s="126">
        <f>SUMIF(Kalkulator!$C$6:$C$30,I53,Kalkulator!$N$6:$N$30)</f>
        <v>18150</v>
      </c>
      <c r="O53" s="120" t="s">
        <v>3557</v>
      </c>
      <c r="P53" s="120" t="s">
        <v>2585</v>
      </c>
      <c r="Q53" s="119"/>
      <c r="R53" s="121" t="str">
        <f>TEXT(Kalkulator!$F$3,"d.mm")&amp;" - "&amp;TEXT(Kalkulator!$H$3,"d.mm.rrrr")</f>
        <v>1.04 - 30.04.2024</v>
      </c>
      <c r="S53" s="122">
        <f>Kalkulator!$F$3</f>
        <v>45383</v>
      </c>
      <c r="T53" s="123">
        <f>Kalkulator!$F$3</f>
        <v>45383</v>
      </c>
      <c r="AD53" s="119" t="str">
        <f>VLOOKUP(F53,Lista!A:A,1,0)</f>
        <v>LOK3086</v>
      </c>
    </row>
    <row r="54" spans="1:30">
      <c r="A54" s="120" t="str">
        <f t="shared" si="3"/>
        <v>Dostępny</v>
      </c>
      <c r="C54" s="120" t="s">
        <v>29</v>
      </c>
      <c r="D54" s="120" t="s">
        <v>30</v>
      </c>
      <c r="E54" s="137" t="s">
        <v>150</v>
      </c>
      <c r="F54" s="120" t="s">
        <v>744</v>
      </c>
      <c r="H54" s="120" t="s">
        <v>2504</v>
      </c>
      <c r="I54" s="120" t="s">
        <v>1619</v>
      </c>
      <c r="J54" s="120" t="s">
        <v>23</v>
      </c>
      <c r="K54" s="126">
        <f>SUMIF(Kalkulator!$C$6:$C$30,I54,Kalkulator!$N$6:$N$30)*7</f>
        <v>18634</v>
      </c>
      <c r="O54" s="120" t="s">
        <v>2586</v>
      </c>
      <c r="P54" s="120" t="s">
        <v>2587</v>
      </c>
      <c r="R54" s="121" t="str">
        <f>TEXT(Kalkulator!$F$3,"d.mm")&amp;" - "&amp;TEXT(Kalkulator!$H$3,"d.mm.rrrr")</f>
        <v>1.04 - 30.04.2024</v>
      </c>
      <c r="S54" s="122">
        <f>Kalkulator!$F$3</f>
        <v>45383</v>
      </c>
      <c r="T54" s="123">
        <f>Kalkulator!$F$3</f>
        <v>45383</v>
      </c>
      <c r="AD54" s="119" t="str">
        <f>VLOOKUP(F54,Lista!A:A,1,0)</f>
        <v>LOK2647</v>
      </c>
    </row>
    <row r="55" spans="1:30">
      <c r="A55" s="120" t="str">
        <f t="shared" si="3"/>
        <v>Dostępny</v>
      </c>
      <c r="C55" s="120" t="s">
        <v>29</v>
      </c>
      <c r="D55" s="120" t="s">
        <v>30</v>
      </c>
      <c r="E55" s="137" t="s">
        <v>150</v>
      </c>
      <c r="F55" s="120" t="s">
        <v>745</v>
      </c>
      <c r="H55" s="120" t="s">
        <v>2504</v>
      </c>
      <c r="I55" s="120" t="s">
        <v>1619</v>
      </c>
      <c r="J55" s="120" t="s">
        <v>23</v>
      </c>
      <c r="K55" s="126">
        <f>SUMIF(Kalkulator!$C$6:$C$30,I55,Kalkulator!$N$6:$N$30)</f>
        <v>2662</v>
      </c>
      <c r="O55" s="120" t="s">
        <v>2586</v>
      </c>
      <c r="P55" s="120" t="s">
        <v>2587</v>
      </c>
      <c r="R55" s="121" t="str">
        <f>TEXT(Kalkulator!$F$3,"d.mm")&amp;" - "&amp;TEXT(Kalkulator!$H$3,"d.mm.rrrr")</f>
        <v>1.04 - 30.04.2024</v>
      </c>
      <c r="S55" s="122">
        <f>Kalkulator!$F$3</f>
        <v>45383</v>
      </c>
      <c r="T55" s="123">
        <f>Kalkulator!$F$3</f>
        <v>45383</v>
      </c>
      <c r="AD55" s="119" t="str">
        <f>VLOOKUP(F55,Lista!A:A,1,0)</f>
        <v>LOK2648</v>
      </c>
    </row>
    <row r="56" spans="1:30">
      <c r="A56" s="120" t="str">
        <f t="shared" si="3"/>
        <v>Dostępny</v>
      </c>
      <c r="C56" s="120" t="s">
        <v>29</v>
      </c>
      <c r="D56" s="120" t="s">
        <v>30</v>
      </c>
      <c r="E56" s="137" t="s">
        <v>150</v>
      </c>
      <c r="F56" s="120" t="s">
        <v>746</v>
      </c>
      <c r="H56" s="120" t="s">
        <v>2504</v>
      </c>
      <c r="I56" s="120" t="s">
        <v>1619</v>
      </c>
      <c r="J56" s="120" t="s">
        <v>23</v>
      </c>
      <c r="K56" s="126">
        <f>SUMIF(Kalkulator!$C$6:$C$30,I56,Kalkulator!$N$6:$N$30)*8</f>
        <v>21296</v>
      </c>
      <c r="O56" s="120" t="s">
        <v>2586</v>
      </c>
      <c r="P56" s="120" t="s">
        <v>2587</v>
      </c>
      <c r="R56" s="121" t="str">
        <f>TEXT(Kalkulator!$F$3,"d.mm")&amp;" - "&amp;TEXT(Kalkulator!$H$3,"d.mm.rrrr")</f>
        <v>1.04 - 30.04.2024</v>
      </c>
      <c r="S56" s="122">
        <f>Kalkulator!$F$3</f>
        <v>45383</v>
      </c>
      <c r="T56" s="123">
        <f>Kalkulator!$F$3</f>
        <v>45383</v>
      </c>
      <c r="AD56" s="119" t="str">
        <f>VLOOKUP(F56,Lista!A:A,1,0)</f>
        <v>LOK2649</v>
      </c>
    </row>
    <row r="57" spans="1:30">
      <c r="A57" s="120" t="str">
        <f t="shared" si="3"/>
        <v>Dostępny</v>
      </c>
      <c r="C57" s="120" t="s">
        <v>29</v>
      </c>
      <c r="D57" s="120" t="s">
        <v>30</v>
      </c>
      <c r="E57" s="137" t="s">
        <v>93</v>
      </c>
      <c r="F57" s="120" t="s">
        <v>738</v>
      </c>
      <c r="H57" s="120" t="s">
        <v>2504</v>
      </c>
      <c r="I57" s="120" t="s">
        <v>1621</v>
      </c>
      <c r="J57" s="120" t="s">
        <v>23</v>
      </c>
      <c r="K57" s="126">
        <f>SUMIF(Kalkulator!$C$6:$C$30,I57,Kalkulator!$O$6:$O$30)</f>
        <v>13310</v>
      </c>
      <c r="O57" s="120" t="s">
        <v>2511</v>
      </c>
      <c r="P57" s="120" t="s">
        <v>2512</v>
      </c>
      <c r="R57" s="121" t="str">
        <f>TEXT(Kalkulator!$F$3,"d.mm")&amp;" - "&amp;TEXT(Kalkulator!$H$3,"d.mm.rrrr")</f>
        <v>1.04 - 30.04.2024</v>
      </c>
      <c r="S57" s="122">
        <f>Kalkulator!$F$3</f>
        <v>45383</v>
      </c>
      <c r="T57" s="123">
        <f>Kalkulator!$F$3</f>
        <v>45383</v>
      </c>
      <c r="AD57" s="119" t="str">
        <f>VLOOKUP(F57,Lista!A:A,1,0)</f>
        <v>LOK2644</v>
      </c>
    </row>
    <row r="58" spans="1:30">
      <c r="A58" s="120" t="str">
        <f t="shared" si="3"/>
        <v>Dostępny</v>
      </c>
      <c r="C58" s="120" t="s">
        <v>29</v>
      </c>
      <c r="D58" s="120" t="s">
        <v>30</v>
      </c>
      <c r="E58" s="137" t="s">
        <v>1623</v>
      </c>
      <c r="F58" s="120" t="s">
        <v>669</v>
      </c>
      <c r="H58" s="120" t="s">
        <v>2504</v>
      </c>
      <c r="I58" s="120" t="s">
        <v>1622</v>
      </c>
      <c r="J58" s="120" t="s">
        <v>23</v>
      </c>
      <c r="K58" s="126">
        <f>SUMIF(Kalkulator!$C$6:$C$30,I58,Kalkulator!$O$6:$O$30)</f>
        <v>56870</v>
      </c>
      <c r="O58" s="120" t="s">
        <v>2588</v>
      </c>
      <c r="P58" s="120" t="s">
        <v>2589</v>
      </c>
      <c r="R58" s="121" t="str">
        <f>TEXT(Kalkulator!$F$3,"d.mm")&amp;" - "&amp;TEXT(Kalkulator!$H$3,"d.mm.rrrr")</f>
        <v>1.04 - 30.04.2024</v>
      </c>
      <c r="S58" s="122">
        <f>Kalkulator!$F$3</f>
        <v>45383</v>
      </c>
      <c r="T58" s="123">
        <f>Kalkulator!$F$3</f>
        <v>45383</v>
      </c>
      <c r="AD58" s="119" t="str">
        <f>VLOOKUP(F58,Lista!A:A,1,0)</f>
        <v>LOK2566</v>
      </c>
    </row>
    <row r="59" spans="1:30">
      <c r="A59" s="120" t="str">
        <f t="shared" si="3"/>
        <v>Dostępny</v>
      </c>
      <c r="C59" s="120" t="s">
        <v>54</v>
      </c>
      <c r="D59" s="120" t="s">
        <v>55</v>
      </c>
      <c r="E59" s="137" t="s">
        <v>56</v>
      </c>
      <c r="F59" s="120" t="s">
        <v>734</v>
      </c>
      <c r="H59" s="120" t="s">
        <v>2504</v>
      </c>
      <c r="I59" s="120" t="s">
        <v>1625</v>
      </c>
      <c r="J59" s="120" t="s">
        <v>23</v>
      </c>
      <c r="K59" s="126">
        <f>SUMIF(Kalkulator!$C$6:$C$30,I59,Kalkulator!$O$6:$O$30)</f>
        <v>25168</v>
      </c>
      <c r="O59" s="120" t="s">
        <v>2590</v>
      </c>
      <c r="P59" s="120" t="s">
        <v>2591</v>
      </c>
      <c r="R59" s="121" t="str">
        <f>TEXT(Kalkulator!$F$3,"d.mm")&amp;" - "&amp;TEXT(Kalkulator!$H$3,"d.mm.rrrr")</f>
        <v>1.04 - 30.04.2024</v>
      </c>
      <c r="S59" s="122">
        <f>Kalkulator!$F$3</f>
        <v>45383</v>
      </c>
      <c r="T59" s="123">
        <f>Kalkulator!$F$3</f>
        <v>45383</v>
      </c>
      <c r="AD59" s="119" t="str">
        <f>VLOOKUP(F59,Lista!A:A,1,0)</f>
        <v>LOK2643</v>
      </c>
    </row>
    <row r="60" spans="1:30">
      <c r="A60" s="120" t="str">
        <f t="shared" ref="A60:A91" si="4">IF(ISERROR(AD60)=FALSE,"Dostępny","Niedostępny")</f>
        <v>Dostępny</v>
      </c>
      <c r="C60" s="120" t="s">
        <v>49</v>
      </c>
      <c r="D60" s="120" t="s">
        <v>110</v>
      </c>
      <c r="E60" s="137" t="s">
        <v>111</v>
      </c>
      <c r="F60" s="120" t="s">
        <v>109</v>
      </c>
      <c r="H60" s="120" t="s">
        <v>2504</v>
      </c>
      <c r="I60" s="120" t="s">
        <v>1627</v>
      </c>
      <c r="J60" s="120" t="s">
        <v>23</v>
      </c>
      <c r="K60" s="126">
        <f>SUMIF(Kalkulator!$C$6:$C$26,I60,Kalkulator!$N$6:$N$26)</f>
        <v>4840</v>
      </c>
      <c r="O60" s="120" t="s">
        <v>3561</v>
      </c>
      <c r="P60" s="120" t="s">
        <v>2592</v>
      </c>
      <c r="R60" s="121" t="str">
        <f>TEXT(Kalkulator!$F$3,"d.mm")&amp;" - "&amp;TEXT(Kalkulator!$H$3,"d.mm.rrrr")</f>
        <v>1.04 - 30.04.2024</v>
      </c>
      <c r="S60" s="122">
        <f>Kalkulator!$F$3</f>
        <v>45383</v>
      </c>
      <c r="T60" s="123">
        <f>Kalkulator!$F$3</f>
        <v>45383</v>
      </c>
      <c r="AD60" s="119" t="str">
        <f>VLOOKUP(F60,Lista!A:A,1,0)</f>
        <v>LOK0482</v>
      </c>
    </row>
    <row r="61" spans="1:30">
      <c r="A61" s="120" t="str">
        <f t="shared" si="4"/>
        <v>Dostępny</v>
      </c>
      <c r="C61" s="120" t="s">
        <v>58</v>
      </c>
      <c r="D61" s="120" t="s">
        <v>59</v>
      </c>
      <c r="E61" s="137" t="s">
        <v>1218</v>
      </c>
      <c r="F61" s="120" t="s">
        <v>112</v>
      </c>
      <c r="H61" s="120" t="s">
        <v>2504</v>
      </c>
      <c r="I61" s="120" t="s">
        <v>1627</v>
      </c>
      <c r="J61" s="120" t="s">
        <v>23</v>
      </c>
      <c r="K61" s="126">
        <f>SUMIF(Kalkulator!$C$6:$C$26,I61,Kalkulator!$N$6:$N$26)</f>
        <v>4840</v>
      </c>
      <c r="O61" s="120" t="s">
        <v>3562</v>
      </c>
      <c r="P61" s="120" t="s">
        <v>2593</v>
      </c>
      <c r="R61" s="121" t="str">
        <f>TEXT(Kalkulator!$F$3,"d.mm")&amp;" - "&amp;TEXT(Kalkulator!$H$3,"d.mm.rrrr")</f>
        <v>1.04 - 30.04.2024</v>
      </c>
      <c r="S61" s="122">
        <f>Kalkulator!$F$3</f>
        <v>45383</v>
      </c>
      <c r="T61" s="123">
        <f>Kalkulator!$F$3</f>
        <v>45383</v>
      </c>
      <c r="AD61" s="119" t="str">
        <f>VLOOKUP(F61,Lista!A:A,1,0)</f>
        <v>LOK0486</v>
      </c>
    </row>
    <row r="62" spans="1:30">
      <c r="A62" s="120" t="str">
        <f t="shared" si="4"/>
        <v>Dostępny</v>
      </c>
      <c r="C62" s="120" t="s">
        <v>54</v>
      </c>
      <c r="D62" s="120" t="s">
        <v>55</v>
      </c>
      <c r="E62" s="137" t="s">
        <v>56</v>
      </c>
      <c r="F62" s="120" t="s">
        <v>115</v>
      </c>
      <c r="H62" s="120" t="s">
        <v>2504</v>
      </c>
      <c r="I62" s="120" t="s">
        <v>1627</v>
      </c>
      <c r="J62" s="120" t="s">
        <v>23</v>
      </c>
      <c r="K62" s="126">
        <f>SUMIF(Kalkulator!$C$6:$C$26,I62,Kalkulator!$N$6:$N$26)</f>
        <v>4840</v>
      </c>
      <c r="O62" s="120" t="s">
        <v>3560</v>
      </c>
      <c r="P62" s="120" t="s">
        <v>2591</v>
      </c>
      <c r="R62" s="121" t="str">
        <f>TEXT(Kalkulator!$F$3,"d.mm")&amp;" - "&amp;TEXT(Kalkulator!$H$3,"d.mm.rrrr")</f>
        <v>1.04 - 30.04.2024</v>
      </c>
      <c r="S62" s="122">
        <f>Kalkulator!$F$3</f>
        <v>45383</v>
      </c>
      <c r="T62" s="123">
        <f>Kalkulator!$F$3</f>
        <v>45383</v>
      </c>
      <c r="AD62" s="119" t="str">
        <f>VLOOKUP(F62,Lista!A:A,1,0)</f>
        <v>LOK0491</v>
      </c>
    </row>
    <row r="63" spans="1:30">
      <c r="A63" s="120" t="str">
        <f t="shared" si="4"/>
        <v>Dostępny</v>
      </c>
      <c r="C63" s="120" t="s">
        <v>101</v>
      </c>
      <c r="D63" s="120" t="s">
        <v>102</v>
      </c>
      <c r="E63" s="137" t="s">
        <v>595</v>
      </c>
      <c r="F63" s="120" t="s">
        <v>594</v>
      </c>
      <c r="H63" s="120" t="s">
        <v>2504</v>
      </c>
      <c r="I63" s="120" t="s">
        <v>1627</v>
      </c>
      <c r="J63" s="120" t="s">
        <v>23</v>
      </c>
      <c r="K63" s="126">
        <f>SUMIF(Kalkulator!$C$6:$C$26,I63,Kalkulator!$N$6:$N$26)</f>
        <v>4840</v>
      </c>
      <c r="O63" s="120" t="s">
        <v>3563</v>
      </c>
      <c r="P63" s="120" t="s">
        <v>2594</v>
      </c>
      <c r="R63" s="121" t="str">
        <f>TEXT(Kalkulator!$F$3,"d.mm")&amp;" - "&amp;TEXT(Kalkulator!$H$3,"d.mm.rrrr")</f>
        <v>1.04 - 30.04.2024</v>
      </c>
      <c r="S63" s="122">
        <f>Kalkulator!$F$3</f>
        <v>45383</v>
      </c>
      <c r="T63" s="123">
        <f>Kalkulator!$F$3</f>
        <v>45383</v>
      </c>
      <c r="AD63" s="119" t="str">
        <f>VLOOKUP(F63,Lista!A:A,1,0)</f>
        <v>LOK2207</v>
      </c>
    </row>
    <row r="64" spans="1:30">
      <c r="A64" s="120" t="str">
        <f t="shared" si="4"/>
        <v>Dostępny</v>
      </c>
      <c r="C64" s="120" t="s">
        <v>101</v>
      </c>
      <c r="D64" s="120" t="s">
        <v>102</v>
      </c>
      <c r="E64" s="137" t="s">
        <v>376</v>
      </c>
      <c r="F64" s="120" t="s">
        <v>375</v>
      </c>
      <c r="H64" s="120" t="s">
        <v>2504</v>
      </c>
      <c r="I64" s="120" t="s">
        <v>1627</v>
      </c>
      <c r="J64" s="120" t="s">
        <v>23</v>
      </c>
      <c r="K64" s="126">
        <f>SUMIF(Kalkulator!$C$6:$C$26,I64,Kalkulator!$N$6:$N$26)</f>
        <v>4840</v>
      </c>
      <c r="O64" s="120" t="s">
        <v>3564</v>
      </c>
      <c r="P64" s="120" t="s">
        <v>2595</v>
      </c>
      <c r="R64" s="121" t="str">
        <f>TEXT(Kalkulator!$F$3,"d.mm")&amp;" - "&amp;TEXT(Kalkulator!$H$3,"d.mm.rrrr")</f>
        <v>1.04 - 30.04.2024</v>
      </c>
      <c r="S64" s="122">
        <f>Kalkulator!$F$3</f>
        <v>45383</v>
      </c>
      <c r="T64" s="123">
        <f>Kalkulator!$F$3</f>
        <v>45383</v>
      </c>
      <c r="AD64" s="119" t="str">
        <f>VLOOKUP(F64,Lista!A:A,1,0)</f>
        <v>LOK1311</v>
      </c>
    </row>
    <row r="65" spans="1:30">
      <c r="A65" s="120" t="str">
        <f t="shared" si="4"/>
        <v>Dostępny</v>
      </c>
      <c r="C65" s="120" t="s">
        <v>44</v>
      </c>
      <c r="D65" s="120" t="s">
        <v>45</v>
      </c>
      <c r="E65" s="137" t="s">
        <v>130</v>
      </c>
      <c r="F65" s="120" t="s">
        <v>129</v>
      </c>
      <c r="H65" s="120" t="s">
        <v>2504</v>
      </c>
      <c r="I65" s="120" t="s">
        <v>1627</v>
      </c>
      <c r="J65" s="120" t="s">
        <v>23</v>
      </c>
      <c r="K65" s="126">
        <f>SUMIF(Kalkulator!$C$6:$C$26,I65,Kalkulator!$N$6:$N$26)</f>
        <v>4840</v>
      </c>
      <c r="O65" s="120" t="s">
        <v>3519</v>
      </c>
      <c r="P65" s="120" t="s">
        <v>2516</v>
      </c>
      <c r="R65" s="121" t="str">
        <f>TEXT(Kalkulator!$F$3,"d.mm")&amp;" - "&amp;TEXT(Kalkulator!$H$3,"d.mm.rrrr")</f>
        <v>1.04 - 30.04.2024</v>
      </c>
      <c r="S65" s="122">
        <f>Kalkulator!$F$3</f>
        <v>45383</v>
      </c>
      <c r="T65" s="123">
        <f>Kalkulator!$F$3</f>
        <v>45383</v>
      </c>
      <c r="AD65" s="119" t="str">
        <f>VLOOKUP(F65,Lista!A:A,1,0)</f>
        <v>LOK0498</v>
      </c>
    </row>
    <row r="66" spans="1:30">
      <c r="A66" s="120" t="str">
        <f t="shared" si="4"/>
        <v>Dostępny</v>
      </c>
      <c r="C66" s="120" t="s">
        <v>49</v>
      </c>
      <c r="D66" s="120" t="s">
        <v>605</v>
      </c>
      <c r="E66" s="137" t="s">
        <v>606</v>
      </c>
      <c r="F66" s="120" t="s">
        <v>604</v>
      </c>
      <c r="H66" s="120" t="s">
        <v>2504</v>
      </c>
      <c r="I66" s="120" t="s">
        <v>1627</v>
      </c>
      <c r="J66" s="120" t="s">
        <v>23</v>
      </c>
      <c r="K66" s="126">
        <f>SUMIF(Kalkulator!$C$6:$C$26,I66,Kalkulator!$N$6:$N$26)</f>
        <v>4840</v>
      </c>
      <c r="O66" s="120" t="s">
        <v>3565</v>
      </c>
      <c r="P66" s="120" t="s">
        <v>2596</v>
      </c>
      <c r="R66" s="121" t="str">
        <f>TEXT(Kalkulator!$F$3,"d.mm")&amp;" - "&amp;TEXT(Kalkulator!$H$3,"d.mm.rrrr")</f>
        <v>1.04 - 30.04.2024</v>
      </c>
      <c r="S66" s="122">
        <f>Kalkulator!$F$3</f>
        <v>45383</v>
      </c>
      <c r="T66" s="123">
        <f>Kalkulator!$F$3</f>
        <v>45383</v>
      </c>
      <c r="AD66" s="119" t="str">
        <f>VLOOKUP(F66,Lista!A:A,1,0)</f>
        <v>LOK2226</v>
      </c>
    </row>
    <row r="67" spans="1:30">
      <c r="A67" s="120" t="str">
        <f t="shared" si="4"/>
        <v>Dostępny</v>
      </c>
      <c r="C67" s="120" t="s">
        <v>58</v>
      </c>
      <c r="D67" s="120" t="s">
        <v>138</v>
      </c>
      <c r="E67" s="137" t="s">
        <v>139</v>
      </c>
      <c r="F67" s="120" t="s">
        <v>137</v>
      </c>
      <c r="H67" s="120" t="s">
        <v>2504</v>
      </c>
      <c r="I67" s="120" t="s">
        <v>1627</v>
      </c>
      <c r="J67" s="120" t="s">
        <v>23</v>
      </c>
      <c r="K67" s="126">
        <f>SUMIF(Kalkulator!$C$6:$C$26,I67,Kalkulator!$N$6:$N$26)</f>
        <v>4840</v>
      </c>
      <c r="O67" s="120" t="s">
        <v>3566</v>
      </c>
      <c r="P67" s="120" t="s">
        <v>2597</v>
      </c>
      <c r="R67" s="121" t="str">
        <f>TEXT(Kalkulator!$F$3,"d.mm")&amp;" - "&amp;TEXT(Kalkulator!$H$3,"d.mm.rrrr")</f>
        <v>1.04 - 30.04.2024</v>
      </c>
      <c r="S67" s="122">
        <f>Kalkulator!$F$3</f>
        <v>45383</v>
      </c>
      <c r="T67" s="123">
        <f>Kalkulator!$F$3</f>
        <v>45383</v>
      </c>
      <c r="AD67" s="119" t="str">
        <f>VLOOKUP(F67,Lista!A:A,1,0)</f>
        <v>LOK0502</v>
      </c>
    </row>
    <row r="68" spans="1:30">
      <c r="A68" s="120" t="str">
        <f t="shared" si="4"/>
        <v>Dostępny</v>
      </c>
      <c r="C68" s="120" t="s">
        <v>77</v>
      </c>
      <c r="D68" s="120" t="s">
        <v>78</v>
      </c>
      <c r="E68" s="137" t="s">
        <v>141</v>
      </c>
      <c r="F68" s="120" t="s">
        <v>140</v>
      </c>
      <c r="H68" s="120" t="s">
        <v>2504</v>
      </c>
      <c r="I68" s="120" t="s">
        <v>1627</v>
      </c>
      <c r="J68" s="120" t="s">
        <v>23</v>
      </c>
      <c r="K68" s="126">
        <f>SUMIF(Kalkulator!$C$6:$C$26,I68,Kalkulator!$N$6:$N$26)</f>
        <v>4840</v>
      </c>
      <c r="O68" s="120" t="s">
        <v>3567</v>
      </c>
      <c r="P68" s="120" t="s">
        <v>2598</v>
      </c>
      <c r="R68" s="121" t="str">
        <f>TEXT(Kalkulator!$F$3,"d.mm")&amp;" - "&amp;TEXT(Kalkulator!$H$3,"d.mm.rrrr")</f>
        <v>1.04 - 30.04.2024</v>
      </c>
      <c r="S68" s="122">
        <f>Kalkulator!$F$3</f>
        <v>45383</v>
      </c>
      <c r="T68" s="123">
        <f>Kalkulator!$F$3</f>
        <v>45383</v>
      </c>
      <c r="AD68" s="119" t="str">
        <f>VLOOKUP(F68,Lista!A:A,1,0)</f>
        <v>LOK0503</v>
      </c>
    </row>
    <row r="69" spans="1:30">
      <c r="A69" s="120" t="str">
        <f t="shared" si="4"/>
        <v>Dostępny</v>
      </c>
      <c r="C69" s="120" t="s">
        <v>29</v>
      </c>
      <c r="D69" s="120" t="s">
        <v>30</v>
      </c>
      <c r="E69" s="137" t="s">
        <v>88</v>
      </c>
      <c r="F69" s="120" t="s">
        <v>87</v>
      </c>
      <c r="H69" s="120" t="s">
        <v>2504</v>
      </c>
      <c r="I69" s="120" t="s">
        <v>1627</v>
      </c>
      <c r="J69" s="120" t="s">
        <v>23</v>
      </c>
      <c r="K69" s="126">
        <f>SUMIF(Kalkulator!$C$6:$C$26,I69,Kalkulator!$N$6:$N$26)</f>
        <v>4840</v>
      </c>
      <c r="O69" s="120" t="s">
        <v>3568</v>
      </c>
      <c r="P69" s="124" t="s">
        <v>2599</v>
      </c>
      <c r="R69" s="121" t="str">
        <f>TEXT(Kalkulator!$F$3,"d.mm")&amp;" - "&amp;TEXT(Kalkulator!$H$3,"d.mm.rrrr")</f>
        <v>1.04 - 30.04.2024</v>
      </c>
      <c r="S69" s="122">
        <f>Kalkulator!$F$3</f>
        <v>45383</v>
      </c>
      <c r="T69" s="123">
        <f>Kalkulator!$F$3</f>
        <v>45383</v>
      </c>
      <c r="AD69" s="119" t="str">
        <f>VLOOKUP(F69,Lista!A:A,1,0)</f>
        <v>LOK0475</v>
      </c>
    </row>
    <row r="70" spans="1:30">
      <c r="A70" s="120" t="str">
        <f t="shared" si="4"/>
        <v>Dostępny</v>
      </c>
      <c r="C70" s="120" t="s">
        <v>29</v>
      </c>
      <c r="D70" s="120" t="s">
        <v>30</v>
      </c>
      <c r="E70" s="137" t="s">
        <v>150</v>
      </c>
      <c r="F70" s="120" t="s">
        <v>149</v>
      </c>
      <c r="H70" s="120" t="s">
        <v>2504</v>
      </c>
      <c r="I70" s="120" t="s">
        <v>1627</v>
      </c>
      <c r="J70" s="120" t="s">
        <v>23</v>
      </c>
      <c r="K70" s="126">
        <f>SUMIF(Kalkulator!$C$6:$C$26,I70,Kalkulator!$N$6:$N$26)</f>
        <v>4840</v>
      </c>
      <c r="O70" s="120" t="s">
        <v>3558</v>
      </c>
      <c r="P70" s="120" t="s">
        <v>2587</v>
      </c>
      <c r="R70" s="121" t="str">
        <f>TEXT(Kalkulator!$F$3,"d.mm")&amp;" - "&amp;TEXT(Kalkulator!$H$3,"d.mm.rrrr")</f>
        <v>1.04 - 30.04.2024</v>
      </c>
      <c r="S70" s="122">
        <f>Kalkulator!$F$3</f>
        <v>45383</v>
      </c>
      <c r="T70" s="123">
        <f>Kalkulator!$F$3</f>
        <v>45383</v>
      </c>
      <c r="AD70" s="119" t="str">
        <f>VLOOKUP(F70,Lista!A:A,1,0)</f>
        <v>LOK0508</v>
      </c>
    </row>
    <row r="71" spans="1:30">
      <c r="A71" s="120" t="str">
        <f t="shared" si="4"/>
        <v>Dostępny</v>
      </c>
      <c r="C71" s="120" t="s">
        <v>29</v>
      </c>
      <c r="D71" s="120" t="s">
        <v>30</v>
      </c>
      <c r="E71" s="137" t="s">
        <v>93</v>
      </c>
      <c r="F71" s="120" t="s">
        <v>92</v>
      </c>
      <c r="H71" s="120" t="s">
        <v>2504</v>
      </c>
      <c r="I71" s="120" t="s">
        <v>1627</v>
      </c>
      <c r="J71" s="120" t="s">
        <v>23</v>
      </c>
      <c r="K71" s="126">
        <f>SUMIF(Kalkulator!$C$6:$C$26,I71,Kalkulator!$N$6:$N$26)</f>
        <v>4840</v>
      </c>
      <c r="O71" s="120" t="s">
        <v>3517</v>
      </c>
      <c r="P71" s="120" t="s">
        <v>2512</v>
      </c>
      <c r="R71" s="121" t="str">
        <f>TEXT(Kalkulator!$F$3,"d.mm")&amp;" - "&amp;TEXT(Kalkulator!$H$3,"d.mm.rrrr")</f>
        <v>1.04 - 30.04.2024</v>
      </c>
      <c r="S71" s="122">
        <f>Kalkulator!$F$3</f>
        <v>45383</v>
      </c>
      <c r="T71" s="123">
        <f>Kalkulator!$F$3</f>
        <v>45383</v>
      </c>
      <c r="AD71" s="119" t="str">
        <f>VLOOKUP(F71,Lista!A:A,1,0)</f>
        <v>LOK0476</v>
      </c>
    </row>
    <row r="72" spans="1:30">
      <c r="A72" s="120" t="str">
        <f t="shared" si="4"/>
        <v>Dostępny</v>
      </c>
      <c r="C72" s="120" t="s">
        <v>64</v>
      </c>
      <c r="D72" s="120" t="s">
        <v>65</v>
      </c>
      <c r="E72" s="137" t="s">
        <v>152</v>
      </c>
      <c r="F72" s="120" t="s">
        <v>151</v>
      </c>
      <c r="H72" s="120" t="s">
        <v>2504</v>
      </c>
      <c r="I72" s="120" t="s">
        <v>1627</v>
      </c>
      <c r="J72" s="120" t="s">
        <v>23</v>
      </c>
      <c r="K72" s="126">
        <f>SUMIF(Kalkulator!$C$6:$C$26,I72,Kalkulator!$N$6:$N$26)</f>
        <v>4840</v>
      </c>
      <c r="O72" s="120" t="s">
        <v>3569</v>
      </c>
      <c r="P72" s="120" t="s">
        <v>2600</v>
      </c>
      <c r="R72" s="121" t="str">
        <f>TEXT(Kalkulator!$F$3,"d.mm")&amp;" - "&amp;TEXT(Kalkulator!$H$3,"d.mm.rrrr")</f>
        <v>1.04 - 30.04.2024</v>
      </c>
      <c r="S72" s="122">
        <f>Kalkulator!$F$3</f>
        <v>45383</v>
      </c>
      <c r="T72" s="123">
        <f>Kalkulator!$F$3</f>
        <v>45383</v>
      </c>
      <c r="AD72" s="119" t="str">
        <f>VLOOKUP(F72,Lista!A:A,1,0)</f>
        <v>LOK0509</v>
      </c>
    </row>
    <row r="73" spans="1:30">
      <c r="A73" s="120" t="str">
        <f t="shared" si="4"/>
        <v>Dostępny</v>
      </c>
      <c r="C73" s="120" t="s">
        <v>58</v>
      </c>
      <c r="D73" s="120" t="s">
        <v>154</v>
      </c>
      <c r="E73" s="137" t="s">
        <v>155</v>
      </c>
      <c r="F73" s="120" t="s">
        <v>153</v>
      </c>
      <c r="H73" s="120" t="s">
        <v>2504</v>
      </c>
      <c r="I73" s="120" t="s">
        <v>1627</v>
      </c>
      <c r="J73" s="120" t="s">
        <v>23</v>
      </c>
      <c r="K73" s="126">
        <f>SUMIF(Kalkulator!$C$6:$C$26,I73,Kalkulator!$N$6:$N$26)</f>
        <v>4840</v>
      </c>
      <c r="O73" s="120" t="s">
        <v>3570</v>
      </c>
      <c r="P73" s="120" t="s">
        <v>2601</v>
      </c>
      <c r="R73" s="121" t="str">
        <f>TEXT(Kalkulator!$F$3,"d.mm")&amp;" - "&amp;TEXT(Kalkulator!$H$3,"d.mm.rrrr")</f>
        <v>1.04 - 30.04.2024</v>
      </c>
      <c r="S73" s="122">
        <f>Kalkulator!$F$3</f>
        <v>45383</v>
      </c>
      <c r="T73" s="123">
        <f>Kalkulator!$F$3</f>
        <v>45383</v>
      </c>
      <c r="AD73" s="119" t="str">
        <f>VLOOKUP(F73,Lista!A:A,1,0)</f>
        <v>LOK0510</v>
      </c>
    </row>
    <row r="74" spans="1:30">
      <c r="A74" s="120" t="str">
        <f t="shared" si="4"/>
        <v>Dostępny</v>
      </c>
      <c r="C74" s="120" t="s">
        <v>58</v>
      </c>
      <c r="D74" s="120" t="s">
        <v>96</v>
      </c>
      <c r="E74" s="137" t="s">
        <v>97</v>
      </c>
      <c r="F74" s="120" t="s">
        <v>95</v>
      </c>
      <c r="H74" s="120" t="s">
        <v>2504</v>
      </c>
      <c r="I74" s="120" t="s">
        <v>1638</v>
      </c>
      <c r="J74" s="120" t="s">
        <v>23</v>
      </c>
      <c r="K74" s="126">
        <f>SUMIF(Kalkulator!$C$6:$C$26,I74,Kalkulator!$N$6:$N$26)</f>
        <v>1673</v>
      </c>
      <c r="O74" s="120" t="s">
        <v>3571</v>
      </c>
      <c r="P74" s="120" t="s">
        <v>2602</v>
      </c>
      <c r="R74" s="121" t="str">
        <f>TEXT(Kalkulator!$F$3,"d.mm")&amp;" - "&amp;TEXT(Kalkulator!$H$3,"d.mm.rrrr")</f>
        <v>1.04 - 30.04.2024</v>
      </c>
      <c r="S74" s="122">
        <f>Kalkulator!$F$3</f>
        <v>45383</v>
      </c>
      <c r="T74" s="123">
        <f>Kalkulator!$F$3</f>
        <v>45383</v>
      </c>
      <c r="AD74" s="119" t="str">
        <f>VLOOKUP(F74,Lista!A:A,1,0)</f>
        <v>LOK0478</v>
      </c>
    </row>
    <row r="75" spans="1:30">
      <c r="A75" s="120" t="str">
        <f t="shared" si="4"/>
        <v>Dostępny</v>
      </c>
      <c r="C75" s="120" t="s">
        <v>18</v>
      </c>
      <c r="D75" s="120" t="s">
        <v>19</v>
      </c>
      <c r="E75" s="137" t="s">
        <v>99</v>
      </c>
      <c r="F75" s="120" t="s">
        <v>98</v>
      </c>
      <c r="H75" s="120" t="s">
        <v>2504</v>
      </c>
      <c r="I75" s="120" t="s">
        <v>1638</v>
      </c>
      <c r="J75" s="120" t="s">
        <v>23</v>
      </c>
      <c r="K75" s="126">
        <f>SUMIF(Kalkulator!$C$6:$C$26,I75,Kalkulator!$N$6:$N$26)</f>
        <v>1673</v>
      </c>
      <c r="O75" s="120" t="s">
        <v>3572</v>
      </c>
      <c r="P75" s="120" t="s">
        <v>2603</v>
      </c>
      <c r="R75" s="121" t="str">
        <f>TEXT(Kalkulator!$F$3,"d.mm")&amp;" - "&amp;TEXT(Kalkulator!$H$3,"d.mm.rrrr")</f>
        <v>1.04 - 30.04.2024</v>
      </c>
      <c r="S75" s="122">
        <f>Kalkulator!$F$3</f>
        <v>45383</v>
      </c>
      <c r="T75" s="123">
        <f>Kalkulator!$F$3</f>
        <v>45383</v>
      </c>
      <c r="AD75" s="119" t="str">
        <f>VLOOKUP(F75,Lista!A:A,1,0)</f>
        <v>LOK0479</v>
      </c>
    </row>
    <row r="76" spans="1:30">
      <c r="A76" s="120" t="str">
        <f t="shared" si="4"/>
        <v>Dostępny</v>
      </c>
      <c r="C76" s="120" t="s">
        <v>58</v>
      </c>
      <c r="D76" s="120" t="s">
        <v>107</v>
      </c>
      <c r="E76" s="137" t="s">
        <v>108</v>
      </c>
      <c r="F76" s="120" t="s">
        <v>106</v>
      </c>
      <c r="H76" s="120" t="s">
        <v>2504</v>
      </c>
      <c r="I76" s="120" t="s">
        <v>1638</v>
      </c>
      <c r="J76" s="120" t="s">
        <v>23</v>
      </c>
      <c r="K76" s="126">
        <f>SUMIF(Kalkulator!$C$6:$C$26,I76,Kalkulator!$N$6:$N$26)</f>
        <v>1673</v>
      </c>
      <c r="O76" s="120" t="s">
        <v>3573</v>
      </c>
      <c r="P76" s="120" t="s">
        <v>2604</v>
      </c>
      <c r="R76" s="121" t="str">
        <f>TEXT(Kalkulator!$F$3,"d.mm")&amp;" - "&amp;TEXT(Kalkulator!$H$3,"d.mm.rrrr")</f>
        <v>1.04 - 30.04.2024</v>
      </c>
      <c r="S76" s="122">
        <f>Kalkulator!$F$3</f>
        <v>45383</v>
      </c>
      <c r="T76" s="123">
        <f>Kalkulator!$F$3</f>
        <v>45383</v>
      </c>
      <c r="AD76" s="119" t="str">
        <f>VLOOKUP(F76,Lista!A:A,1,0)</f>
        <v>LOK0480</v>
      </c>
    </row>
    <row r="77" spans="1:30">
      <c r="A77" s="120" t="str">
        <f t="shared" si="4"/>
        <v>Dostępny</v>
      </c>
      <c r="C77" s="120" t="s">
        <v>123</v>
      </c>
      <c r="D77" s="120" t="s">
        <v>368</v>
      </c>
      <c r="E77" s="137" t="s">
        <v>119</v>
      </c>
      <c r="F77" s="120" t="s">
        <v>367</v>
      </c>
      <c r="H77" s="120" t="s">
        <v>2504</v>
      </c>
      <c r="I77" s="120" t="s">
        <v>1638</v>
      </c>
      <c r="J77" s="120" t="s">
        <v>23</v>
      </c>
      <c r="K77" s="126">
        <f>SUMIF(Kalkulator!$C$6:$C$26,I77,Kalkulator!$N$6:$N$26)</f>
        <v>1673</v>
      </c>
      <c r="O77" s="120" t="s">
        <v>3574</v>
      </c>
      <c r="P77" s="120" t="s">
        <v>2605</v>
      </c>
      <c r="R77" s="121" t="str">
        <f>TEXT(Kalkulator!$F$3,"d.mm")&amp;" - "&amp;TEXT(Kalkulator!$H$3,"d.mm.rrrr")</f>
        <v>1.04 - 30.04.2024</v>
      </c>
      <c r="S77" s="122">
        <f>Kalkulator!$F$3</f>
        <v>45383</v>
      </c>
      <c r="T77" s="123">
        <f>Kalkulator!$F$3</f>
        <v>45383</v>
      </c>
      <c r="AD77" s="119" t="str">
        <f>VLOOKUP(F77,Lista!A:A,1,0)</f>
        <v>LOK1339</v>
      </c>
    </row>
    <row r="78" spans="1:30">
      <c r="A78" s="120" t="str">
        <f t="shared" si="4"/>
        <v>Dostępny</v>
      </c>
      <c r="C78" s="120" t="s">
        <v>117</v>
      </c>
      <c r="D78" s="120" t="s">
        <v>118</v>
      </c>
      <c r="E78" s="137" t="s">
        <v>119</v>
      </c>
      <c r="F78" s="120" t="s">
        <v>116</v>
      </c>
      <c r="H78" s="120" t="s">
        <v>2504</v>
      </c>
      <c r="I78" s="120" t="s">
        <v>1638</v>
      </c>
      <c r="J78" s="120" t="s">
        <v>23</v>
      </c>
      <c r="K78" s="126">
        <f>SUMIF(Kalkulator!$C$6:$C$26,I78,Kalkulator!$N$6:$N$26)</f>
        <v>1673</v>
      </c>
      <c r="O78" s="120" t="s">
        <v>3575</v>
      </c>
      <c r="P78" s="120" t="s">
        <v>2606</v>
      </c>
      <c r="R78" s="121" t="str">
        <f>TEXT(Kalkulator!$F$3,"d.mm")&amp;" - "&amp;TEXT(Kalkulator!$H$3,"d.mm.rrrr")</f>
        <v>1.04 - 30.04.2024</v>
      </c>
      <c r="S78" s="122">
        <f>Kalkulator!$F$3</f>
        <v>45383</v>
      </c>
      <c r="T78" s="123">
        <f>Kalkulator!$F$3</f>
        <v>45383</v>
      </c>
      <c r="AD78" s="119" t="str">
        <f>VLOOKUP(F78,Lista!A:A,1,0)</f>
        <v>LOK0492</v>
      </c>
    </row>
    <row r="79" spans="1:30">
      <c r="A79" s="120" t="str">
        <f t="shared" si="4"/>
        <v>Dostępny</v>
      </c>
      <c r="C79" s="120" t="s">
        <v>49</v>
      </c>
      <c r="D79" s="120" t="s">
        <v>121</v>
      </c>
      <c r="E79" s="137" t="s">
        <v>122</v>
      </c>
      <c r="F79" s="120" t="s">
        <v>120</v>
      </c>
      <c r="H79" s="120" t="s">
        <v>2504</v>
      </c>
      <c r="I79" s="120" t="s">
        <v>1638</v>
      </c>
      <c r="J79" s="120" t="s">
        <v>23</v>
      </c>
      <c r="K79" s="126">
        <f>SUMIF(Kalkulator!$C$6:$C$26,I79,Kalkulator!$N$6:$N$26)</f>
        <v>1673</v>
      </c>
      <c r="O79" s="120" t="s">
        <v>3576</v>
      </c>
      <c r="P79" s="120" t="s">
        <v>2607</v>
      </c>
      <c r="R79" s="121" t="str">
        <f>TEXT(Kalkulator!$F$3,"d.mm")&amp;" - "&amp;TEXT(Kalkulator!$H$3,"d.mm.rrrr")</f>
        <v>1.04 - 30.04.2024</v>
      </c>
      <c r="S79" s="122">
        <f>Kalkulator!$F$3</f>
        <v>45383</v>
      </c>
      <c r="T79" s="123">
        <f>Kalkulator!$F$3</f>
        <v>45383</v>
      </c>
      <c r="AD79" s="119" t="str">
        <f>VLOOKUP(F79,Lista!A:A,1,0)</f>
        <v>LOK0495</v>
      </c>
    </row>
    <row r="80" spans="1:30">
      <c r="A80" s="120" t="str">
        <f t="shared" si="4"/>
        <v>Dostępny</v>
      </c>
      <c r="C80" s="120" t="s">
        <v>126</v>
      </c>
      <c r="D80" s="120" t="s">
        <v>127</v>
      </c>
      <c r="E80" s="137" t="s">
        <v>128</v>
      </c>
      <c r="F80" s="120" t="s">
        <v>125</v>
      </c>
      <c r="H80" s="120" t="s">
        <v>2504</v>
      </c>
      <c r="I80" s="120" t="s">
        <v>1638</v>
      </c>
      <c r="J80" s="120" t="s">
        <v>23</v>
      </c>
      <c r="K80" s="126">
        <f>SUMIF(Kalkulator!$C$6:$C$26,I80,Kalkulator!$N$6:$N$26)</f>
        <v>1673</v>
      </c>
      <c r="O80" s="120" t="s">
        <v>3577</v>
      </c>
      <c r="P80" s="120" t="s">
        <v>2608</v>
      </c>
      <c r="R80" s="121" t="str">
        <f>TEXT(Kalkulator!$F$3,"d.mm")&amp;" - "&amp;TEXT(Kalkulator!$H$3,"d.mm.rrrr")</f>
        <v>1.04 - 30.04.2024</v>
      </c>
      <c r="S80" s="122">
        <f>Kalkulator!$F$3</f>
        <v>45383</v>
      </c>
      <c r="T80" s="123">
        <f>Kalkulator!$F$3</f>
        <v>45383</v>
      </c>
      <c r="AD80" s="119" t="str">
        <f>VLOOKUP(F80,Lista!A:A,1,0)</f>
        <v>LOK0497</v>
      </c>
    </row>
    <row r="81" spans="1:30">
      <c r="A81" s="120" t="str">
        <f t="shared" si="4"/>
        <v>Dostępny</v>
      </c>
      <c r="C81" s="120" t="s">
        <v>132</v>
      </c>
      <c r="D81" s="120" t="s">
        <v>133</v>
      </c>
      <c r="E81" s="137" t="s">
        <v>134</v>
      </c>
      <c r="F81" s="120" t="s">
        <v>131</v>
      </c>
      <c r="H81" s="120" t="s">
        <v>2504</v>
      </c>
      <c r="I81" s="120" t="s">
        <v>1638</v>
      </c>
      <c r="J81" s="120" t="s">
        <v>23</v>
      </c>
      <c r="K81" s="126">
        <f>SUMIF(Kalkulator!$C$6:$C$26,I81,Kalkulator!$N$6:$N$26)</f>
        <v>1673</v>
      </c>
      <c r="O81" s="120" t="s">
        <v>3578</v>
      </c>
      <c r="P81" s="120" t="s">
        <v>2609</v>
      </c>
      <c r="R81" s="121" t="str">
        <f>TEXT(Kalkulator!$F$3,"d.mm")&amp;" - "&amp;TEXT(Kalkulator!$H$3,"d.mm.rrrr")</f>
        <v>1.04 - 30.04.2024</v>
      </c>
      <c r="S81" s="122">
        <f>Kalkulator!$F$3</f>
        <v>45383</v>
      </c>
      <c r="T81" s="123">
        <f>Kalkulator!$F$3</f>
        <v>45383</v>
      </c>
      <c r="AD81" s="119" t="str">
        <f>VLOOKUP(F81,Lista!A:A,1,0)</f>
        <v>LOK0499</v>
      </c>
    </row>
    <row r="82" spans="1:30">
      <c r="A82" s="120" t="str">
        <f t="shared" si="4"/>
        <v>Dostępny</v>
      </c>
      <c r="C82" s="120" t="s">
        <v>101</v>
      </c>
      <c r="D82" s="120" t="s">
        <v>346</v>
      </c>
      <c r="E82" s="137" t="s">
        <v>130</v>
      </c>
      <c r="F82" s="120" t="s">
        <v>3659</v>
      </c>
      <c r="H82" s="120" t="s">
        <v>2504</v>
      </c>
      <c r="I82" s="120" t="s">
        <v>1638</v>
      </c>
      <c r="J82" s="120" t="s">
        <v>23</v>
      </c>
      <c r="K82" s="126">
        <f>SUMIF(Kalkulator!$C$6:$C$26,I82,Kalkulator!$N$6:$N$26)</f>
        <v>1673</v>
      </c>
      <c r="O82" s="120" t="s">
        <v>5094</v>
      </c>
      <c r="P82" s="120" t="s">
        <v>5093</v>
      </c>
      <c r="R82" s="121" t="str">
        <f>TEXT(Kalkulator!$F$3,"d.mm")&amp;" - "&amp;TEXT(Kalkulator!$H$3,"d.mm.rrrr")</f>
        <v>1.04 - 30.04.2024</v>
      </c>
      <c r="S82" s="122">
        <f>Kalkulator!$F$3</f>
        <v>45383</v>
      </c>
      <c r="T82" s="123">
        <f>Kalkulator!$F$3</f>
        <v>45383</v>
      </c>
      <c r="AD82" s="119" t="str">
        <f>VLOOKUP(F82,Lista!A:A,1,0)</f>
        <v>LOK1032</v>
      </c>
    </row>
    <row r="83" spans="1:30">
      <c r="A83" s="120" t="str">
        <f t="shared" si="4"/>
        <v>Dostępny</v>
      </c>
      <c r="C83" s="120" t="s">
        <v>54</v>
      </c>
      <c r="D83" s="120" t="s">
        <v>143</v>
      </c>
      <c r="E83" s="137" t="s">
        <v>144</v>
      </c>
      <c r="F83" s="120" t="s">
        <v>142</v>
      </c>
      <c r="H83" s="120" t="s">
        <v>2504</v>
      </c>
      <c r="I83" s="120" t="s">
        <v>1638</v>
      </c>
      <c r="J83" s="120" t="s">
        <v>23</v>
      </c>
      <c r="K83" s="126">
        <f>SUMIF(Kalkulator!$C$6:$C$26,I83,Kalkulator!$N$6:$N$26)</f>
        <v>1673</v>
      </c>
      <c r="O83" s="120" t="s">
        <v>3579</v>
      </c>
      <c r="P83" s="120" t="s">
        <v>2610</v>
      </c>
      <c r="R83" s="121" t="str">
        <f>TEXT(Kalkulator!$F$3,"d.mm")&amp;" - "&amp;TEXT(Kalkulator!$H$3,"d.mm.rrrr")</f>
        <v>1.04 - 30.04.2024</v>
      </c>
      <c r="S83" s="122">
        <f>Kalkulator!$F$3</f>
        <v>45383</v>
      </c>
      <c r="T83" s="123">
        <f>Kalkulator!$F$3</f>
        <v>45383</v>
      </c>
      <c r="AD83" s="119" t="str">
        <f>VLOOKUP(F83,Lista!A:A,1,0)</f>
        <v>LOK0506</v>
      </c>
    </row>
    <row r="84" spans="1:30">
      <c r="A84" s="120" t="str">
        <f t="shared" si="4"/>
        <v>Dostępny</v>
      </c>
      <c r="C84" s="120" t="s">
        <v>18</v>
      </c>
      <c r="D84" s="120" t="s">
        <v>146</v>
      </c>
      <c r="E84" s="137" t="s">
        <v>147</v>
      </c>
      <c r="F84" s="120" t="s">
        <v>145</v>
      </c>
      <c r="H84" s="120" t="s">
        <v>2504</v>
      </c>
      <c r="I84" s="120" t="s">
        <v>1638</v>
      </c>
      <c r="J84" s="120" t="s">
        <v>23</v>
      </c>
      <c r="K84" s="126">
        <f>SUMIF(Kalkulator!$C$6:$C$26,I84,Kalkulator!$N$6:$N$26)</f>
        <v>1673</v>
      </c>
      <c r="O84" s="120" t="s">
        <v>3580</v>
      </c>
      <c r="P84" s="125" t="s">
        <v>2611</v>
      </c>
      <c r="R84" s="121" t="str">
        <f>TEXT(Kalkulator!$F$3,"d.mm")&amp;" - "&amp;TEXT(Kalkulator!$H$3,"d.mm.rrrr")</f>
        <v>1.04 - 30.04.2024</v>
      </c>
      <c r="S84" s="122">
        <f>Kalkulator!$F$3</f>
        <v>45383</v>
      </c>
      <c r="T84" s="123">
        <f>Kalkulator!$F$3</f>
        <v>45383</v>
      </c>
      <c r="AD84" s="119" t="str">
        <f>VLOOKUP(F84,Lista!A:A,1,0)</f>
        <v>LOK0507</v>
      </c>
    </row>
    <row r="85" spans="1:30">
      <c r="A85" s="120" t="str">
        <f t="shared" si="4"/>
        <v>Dostępny</v>
      </c>
      <c r="C85" s="120" t="s">
        <v>58</v>
      </c>
      <c r="D85" s="120" t="s">
        <v>157</v>
      </c>
      <c r="E85" s="137" t="s">
        <v>158</v>
      </c>
      <c r="F85" s="120" t="s">
        <v>156</v>
      </c>
      <c r="H85" s="120" t="s">
        <v>2504</v>
      </c>
      <c r="I85" s="120" t="s">
        <v>1638</v>
      </c>
      <c r="J85" s="120" t="s">
        <v>23</v>
      </c>
      <c r="K85" s="126">
        <f>SUMIF(Kalkulator!$C$6:$C$26,I85,Kalkulator!$N$6:$N$26)</f>
        <v>1673</v>
      </c>
      <c r="O85" s="120" t="s">
        <v>3581</v>
      </c>
      <c r="P85" s="125" t="s">
        <v>2612</v>
      </c>
      <c r="R85" s="121" t="str">
        <f>TEXT(Kalkulator!$F$3,"d.mm")&amp;" - "&amp;TEXT(Kalkulator!$H$3,"d.mm.rrrr")</f>
        <v>1.04 - 30.04.2024</v>
      </c>
      <c r="S85" s="122">
        <f>Kalkulator!$F$3</f>
        <v>45383</v>
      </c>
      <c r="T85" s="123">
        <f>Kalkulator!$F$3</f>
        <v>45383</v>
      </c>
      <c r="AD85" s="119" t="str">
        <f>VLOOKUP(F85,Lista!A:A,1,0)</f>
        <v>LOK0512</v>
      </c>
    </row>
    <row r="86" spans="1:30">
      <c r="A86" s="120" t="str">
        <f t="shared" si="4"/>
        <v>Dostępny</v>
      </c>
      <c r="C86" s="120" t="s">
        <v>49</v>
      </c>
      <c r="D86" s="120" t="s">
        <v>50</v>
      </c>
      <c r="E86" s="137" t="s">
        <v>423</v>
      </c>
      <c r="F86" s="120" t="s">
        <v>422</v>
      </c>
      <c r="H86" s="120" t="s">
        <v>2504</v>
      </c>
      <c r="I86" s="120" t="s">
        <v>1650</v>
      </c>
      <c r="J86" s="120" t="s">
        <v>23</v>
      </c>
      <c r="K86" s="126">
        <f>SUMIF(Kalkulator!$C$6:$C$30,I86,Kalkulator!$N$6:$N$30)</f>
        <v>786.5</v>
      </c>
      <c r="O86" s="120" t="s">
        <v>2613</v>
      </c>
      <c r="P86" s="124" t="s">
        <v>2614</v>
      </c>
      <c r="R86" s="121" t="str">
        <f>TEXT(Kalkulator!$F$3,"d.mm")&amp;" - "&amp;TEXT(Kalkulator!$H$3,"d.mm.rrrr")</f>
        <v>1.04 - 30.04.2024</v>
      </c>
      <c r="S86" s="122">
        <f>Kalkulator!$F$3</f>
        <v>45383</v>
      </c>
      <c r="T86" s="123">
        <f>Kalkulator!$F$3</f>
        <v>45383</v>
      </c>
      <c r="AD86" s="119" t="str">
        <f>VLOOKUP(F86,Lista!A:A,1,0)</f>
        <v>LOK1525</v>
      </c>
    </row>
    <row r="87" spans="1:30">
      <c r="A87" s="120" t="str">
        <f t="shared" si="4"/>
        <v>Dostępny</v>
      </c>
      <c r="C87" s="120" t="s">
        <v>49</v>
      </c>
      <c r="D87" s="120" t="s">
        <v>50</v>
      </c>
      <c r="E87" s="137" t="s">
        <v>423</v>
      </c>
      <c r="F87" s="120" t="s">
        <v>607</v>
      </c>
      <c r="H87" s="120" t="s">
        <v>2504</v>
      </c>
      <c r="I87" s="120" t="s">
        <v>1650</v>
      </c>
      <c r="J87" s="120" t="s">
        <v>23</v>
      </c>
      <c r="K87" s="126">
        <f>SUMIF(Kalkulator!$C$6:$C$30,I87,Kalkulator!$N$6:$N$30)</f>
        <v>786.5</v>
      </c>
      <c r="O87" s="120" t="s">
        <v>2613</v>
      </c>
      <c r="P87" s="120" t="s">
        <v>2614</v>
      </c>
      <c r="R87" s="121" t="str">
        <f>TEXT(Kalkulator!$F$3,"d.mm")&amp;" - "&amp;TEXT(Kalkulator!$H$3,"d.mm.rrrr")</f>
        <v>1.04 - 30.04.2024</v>
      </c>
      <c r="S87" s="122">
        <f>Kalkulator!$F$3</f>
        <v>45383</v>
      </c>
      <c r="T87" s="123">
        <f>Kalkulator!$F$3</f>
        <v>45383</v>
      </c>
      <c r="AD87" s="119" t="str">
        <f>VLOOKUP(F87,Lista!A:A,1,0)</f>
        <v>LOK2230</v>
      </c>
    </row>
    <row r="88" spans="1:30">
      <c r="A88" s="120" t="str">
        <f t="shared" si="4"/>
        <v>Dostępny</v>
      </c>
      <c r="C88" s="120" t="s">
        <v>54</v>
      </c>
      <c r="D88" s="120" t="s">
        <v>55</v>
      </c>
      <c r="E88" s="137" t="s">
        <v>216</v>
      </c>
      <c r="F88" s="120" t="s">
        <v>215</v>
      </c>
      <c r="H88" s="120" t="s">
        <v>2504</v>
      </c>
      <c r="I88" s="120" t="s">
        <v>1650</v>
      </c>
      <c r="J88" s="120" t="s">
        <v>23</v>
      </c>
      <c r="K88" s="126">
        <f>SUMIF(Kalkulator!$C$6:$C$30,I88,Kalkulator!$N$6:$N$30)</f>
        <v>786.5</v>
      </c>
      <c r="O88" s="120" t="s">
        <v>2615</v>
      </c>
      <c r="P88" s="120" t="s">
        <v>2616</v>
      </c>
      <c r="R88" s="121" t="str">
        <f>TEXT(Kalkulator!$F$3,"d.mm")&amp;" - "&amp;TEXT(Kalkulator!$H$3,"d.mm.rrrr")</f>
        <v>1.04 - 30.04.2024</v>
      </c>
      <c r="S88" s="122">
        <f>Kalkulator!$F$3</f>
        <v>45383</v>
      </c>
      <c r="T88" s="123">
        <f>Kalkulator!$F$3</f>
        <v>45383</v>
      </c>
      <c r="AD88" s="119" t="str">
        <f>VLOOKUP(F88,Lista!A:A,1,0)</f>
        <v>LOK2213</v>
      </c>
    </row>
    <row r="89" spans="1:30">
      <c r="A89" s="120" t="str">
        <f t="shared" si="4"/>
        <v>Dostępny</v>
      </c>
      <c r="C89" s="120" t="s">
        <v>54</v>
      </c>
      <c r="D89" s="120" t="s">
        <v>55</v>
      </c>
      <c r="E89" s="137" t="s">
        <v>216</v>
      </c>
      <c r="F89" s="120" t="s">
        <v>1236</v>
      </c>
      <c r="H89" s="120" t="s">
        <v>2504</v>
      </c>
      <c r="I89" s="120" t="s">
        <v>1650</v>
      </c>
      <c r="J89" s="120" t="s">
        <v>23</v>
      </c>
      <c r="K89" s="126">
        <f>SUMIF(Kalkulator!$C$6:$C$30,I89,Kalkulator!$N$6:$N$30)</f>
        <v>786.5</v>
      </c>
      <c r="O89" s="120" t="s">
        <v>2615</v>
      </c>
      <c r="P89" s="120" t="s">
        <v>2616</v>
      </c>
      <c r="R89" s="121" t="str">
        <f>TEXT(Kalkulator!$F$3,"d.mm")&amp;" - "&amp;TEXT(Kalkulator!$H$3,"d.mm.rrrr")</f>
        <v>1.04 - 30.04.2024</v>
      </c>
      <c r="S89" s="122">
        <f>Kalkulator!$F$3</f>
        <v>45383</v>
      </c>
      <c r="T89" s="123">
        <f>Kalkulator!$F$3</f>
        <v>45383</v>
      </c>
      <c r="AD89" s="119" t="str">
        <f>VLOOKUP(F89,Lista!A:A,1,0)</f>
        <v>LOK2186</v>
      </c>
    </row>
    <row r="90" spans="1:30">
      <c r="A90" s="120" t="str">
        <f t="shared" si="4"/>
        <v>Dostępny</v>
      </c>
      <c r="C90" s="120" t="s">
        <v>44</v>
      </c>
      <c r="D90" s="120" t="s">
        <v>45</v>
      </c>
      <c r="E90" s="137" t="s">
        <v>597</v>
      </c>
      <c r="F90" s="120" t="s">
        <v>778</v>
      </c>
      <c r="H90" s="120" t="s">
        <v>2504</v>
      </c>
      <c r="I90" s="120" t="s">
        <v>1650</v>
      </c>
      <c r="J90" s="120" t="s">
        <v>23</v>
      </c>
      <c r="K90" s="126">
        <f>SUMIF(Kalkulator!$C$6:$C$30,I90,Kalkulator!$N$6:$N$30)</f>
        <v>786.5</v>
      </c>
      <c r="O90" s="120" t="s">
        <v>2617</v>
      </c>
      <c r="P90" s="120" t="s">
        <v>2618</v>
      </c>
      <c r="R90" s="121" t="str">
        <f>TEXT(Kalkulator!$F$3,"d.mm")&amp;" - "&amp;TEXT(Kalkulator!$H$3,"d.mm.rrrr")</f>
        <v>1.04 - 30.04.2024</v>
      </c>
      <c r="S90" s="122">
        <f>Kalkulator!$F$3</f>
        <v>45383</v>
      </c>
      <c r="T90" s="123">
        <f>Kalkulator!$F$3</f>
        <v>45383</v>
      </c>
      <c r="AD90" s="119" t="str">
        <f>VLOOKUP(F90,Lista!A:A,1,0)</f>
        <v>LOK0655</v>
      </c>
    </row>
    <row r="91" spans="1:30">
      <c r="A91" s="120" t="str">
        <f t="shared" si="4"/>
        <v>Dostępny</v>
      </c>
      <c r="C91" s="120" t="s">
        <v>44</v>
      </c>
      <c r="D91" s="120" t="s">
        <v>45</v>
      </c>
      <c r="E91" s="137" t="s">
        <v>597</v>
      </c>
      <c r="F91" s="120" t="s">
        <v>1217</v>
      </c>
      <c r="H91" s="120" t="s">
        <v>2504</v>
      </c>
      <c r="I91" s="120" t="s">
        <v>1650</v>
      </c>
      <c r="J91" s="120" t="s">
        <v>23</v>
      </c>
      <c r="K91" s="126">
        <f>SUMIF(Kalkulator!$C$6:$C$30,I91,Kalkulator!$N$6:$N$30)</f>
        <v>786.5</v>
      </c>
      <c r="O91" s="120" t="s">
        <v>2617</v>
      </c>
      <c r="P91" s="120" t="s">
        <v>2618</v>
      </c>
      <c r="R91" s="121" t="str">
        <f>TEXT(Kalkulator!$F$3,"d.mm")&amp;" - "&amp;TEXT(Kalkulator!$H$3,"d.mm.rrrr")</f>
        <v>1.04 - 30.04.2024</v>
      </c>
      <c r="S91" s="122">
        <f>Kalkulator!$F$3</f>
        <v>45383</v>
      </c>
      <c r="T91" s="123">
        <f>Kalkulator!$F$3</f>
        <v>45383</v>
      </c>
      <c r="AD91" s="119" t="str">
        <f>VLOOKUP(F91,Lista!A:A,1,0)</f>
        <v>LOK1425</v>
      </c>
    </row>
    <row r="92" spans="1:30">
      <c r="A92" s="120" t="str">
        <f t="shared" ref="A92:A287" si="5">IF(ISERROR(AD92)=FALSE,"Dostępny","Niedostępny")</f>
        <v>Dostępny</v>
      </c>
      <c r="C92" s="120" t="s">
        <v>44</v>
      </c>
      <c r="D92" s="120" t="s">
        <v>45</v>
      </c>
      <c r="E92" s="137" t="s">
        <v>597</v>
      </c>
      <c r="F92" s="120" t="s">
        <v>1237</v>
      </c>
      <c r="H92" s="120" t="s">
        <v>2504</v>
      </c>
      <c r="I92" s="120" t="s">
        <v>1650</v>
      </c>
      <c r="J92" s="120" t="s">
        <v>23</v>
      </c>
      <c r="K92" s="126">
        <f>SUMIF(Kalkulator!$C$6:$C$30,I92,Kalkulator!$N$6:$N$30)</f>
        <v>786.5</v>
      </c>
      <c r="O92" s="120" t="s">
        <v>2617</v>
      </c>
      <c r="P92" s="120" t="s">
        <v>2618</v>
      </c>
      <c r="R92" s="121" t="str">
        <f>TEXT(Kalkulator!$F$3,"d.mm")&amp;" - "&amp;TEXT(Kalkulator!$H$3,"d.mm.rrrr")</f>
        <v>1.04 - 30.04.2024</v>
      </c>
      <c r="S92" s="122">
        <f>Kalkulator!$F$3</f>
        <v>45383</v>
      </c>
      <c r="T92" s="123">
        <f>Kalkulator!$F$3</f>
        <v>45383</v>
      </c>
      <c r="AD92" s="119" t="str">
        <f>VLOOKUP(F92,Lista!A:A,1,0)</f>
        <v>LOK1522</v>
      </c>
    </row>
    <row r="93" spans="1:30">
      <c r="A93" s="120" t="str">
        <f t="shared" si="5"/>
        <v>Dostępny</v>
      </c>
      <c r="C93" s="120" t="s">
        <v>44</v>
      </c>
      <c r="D93" s="120" t="s">
        <v>45</v>
      </c>
      <c r="E93" s="137" t="s">
        <v>597</v>
      </c>
      <c r="F93" s="120" t="s">
        <v>596</v>
      </c>
      <c r="H93" s="120" t="s">
        <v>2504</v>
      </c>
      <c r="I93" s="120" t="s">
        <v>1650</v>
      </c>
      <c r="J93" s="120" t="s">
        <v>23</v>
      </c>
      <c r="K93" s="126">
        <f>SUMIF(Kalkulator!$C$6:$C$30,I93,Kalkulator!$N$6:$N$30)</f>
        <v>786.5</v>
      </c>
      <c r="O93" s="120" t="s">
        <v>2617</v>
      </c>
      <c r="P93" s="120" t="s">
        <v>2618</v>
      </c>
      <c r="R93" s="121" t="str">
        <f>TEXT(Kalkulator!$F$3,"d.mm")&amp;" - "&amp;TEXT(Kalkulator!$H$3,"d.mm.rrrr")</f>
        <v>1.04 - 30.04.2024</v>
      </c>
      <c r="S93" s="122">
        <f>Kalkulator!$F$3</f>
        <v>45383</v>
      </c>
      <c r="T93" s="123">
        <f>Kalkulator!$F$3</f>
        <v>45383</v>
      </c>
      <c r="AD93" s="119" t="str">
        <f>VLOOKUP(F93,Lista!A:A,1,0)</f>
        <v>LOK2219</v>
      </c>
    </row>
    <row r="94" spans="1:30">
      <c r="A94" s="120" t="str">
        <f t="shared" si="5"/>
        <v>Dostępny</v>
      </c>
      <c r="C94" s="120" t="s">
        <v>77</v>
      </c>
      <c r="D94" s="120" t="s">
        <v>78</v>
      </c>
      <c r="E94" s="137" t="s">
        <v>228</v>
      </c>
      <c r="F94" s="120" t="s">
        <v>227</v>
      </c>
      <c r="H94" s="120" t="s">
        <v>2504</v>
      </c>
      <c r="I94" s="120" t="s">
        <v>1650</v>
      </c>
      <c r="J94" s="120" t="s">
        <v>23</v>
      </c>
      <c r="K94" s="126">
        <f>SUMIF(Kalkulator!$C$6:$C$30,I94,Kalkulator!$N$6:$N$30)</f>
        <v>786.5</v>
      </c>
      <c r="O94" s="120" t="s">
        <v>2619</v>
      </c>
      <c r="P94" s="120" t="s">
        <v>2620</v>
      </c>
      <c r="R94" s="121" t="str">
        <f>TEXT(Kalkulator!$F$3,"d.mm")&amp;" - "&amp;TEXT(Kalkulator!$H$3,"d.mm.rrrr")</f>
        <v>1.04 - 30.04.2024</v>
      </c>
      <c r="S94" s="122">
        <f>Kalkulator!$F$3</f>
        <v>45383</v>
      </c>
      <c r="T94" s="123">
        <f>Kalkulator!$F$3</f>
        <v>45383</v>
      </c>
      <c r="AD94" s="119" t="str">
        <f>VLOOKUP(F94,Lista!A:A,1,0)</f>
        <v>LOK0662</v>
      </c>
    </row>
    <row r="95" spans="1:30">
      <c r="A95" s="120" t="str">
        <f t="shared" si="5"/>
        <v>Dostępny</v>
      </c>
      <c r="C95" s="120" t="s">
        <v>77</v>
      </c>
      <c r="D95" s="120" t="s">
        <v>78</v>
      </c>
      <c r="E95" s="137" t="s">
        <v>228</v>
      </c>
      <c r="F95" s="120" t="s">
        <v>370</v>
      </c>
      <c r="H95" s="120" t="s">
        <v>2504</v>
      </c>
      <c r="I95" s="120" t="s">
        <v>1650</v>
      </c>
      <c r="J95" s="120" t="s">
        <v>23</v>
      </c>
      <c r="K95" s="126">
        <f>SUMIF(Kalkulator!$C$6:$C$30,I95,Kalkulator!$N$6:$N$30)</f>
        <v>786.5</v>
      </c>
      <c r="O95" s="120" t="s">
        <v>2619</v>
      </c>
      <c r="P95" s="120" t="s">
        <v>2620</v>
      </c>
      <c r="R95" s="121" t="str">
        <f>TEXT(Kalkulator!$F$3,"d.mm")&amp;" - "&amp;TEXT(Kalkulator!$H$3,"d.mm.rrrr")</f>
        <v>1.04 - 30.04.2024</v>
      </c>
      <c r="S95" s="122">
        <f>Kalkulator!$F$3</f>
        <v>45383</v>
      </c>
      <c r="T95" s="123">
        <f>Kalkulator!$F$3</f>
        <v>45383</v>
      </c>
      <c r="AD95" s="119" t="str">
        <f>VLOOKUP(F95,Lista!A:A,1,0)</f>
        <v>LOK1299</v>
      </c>
    </row>
    <row r="96" spans="1:30">
      <c r="A96" s="120" t="str">
        <f t="shared" si="5"/>
        <v>Dostępny</v>
      </c>
      <c r="C96" s="120" t="s">
        <v>64</v>
      </c>
      <c r="D96" s="120" t="s">
        <v>65</v>
      </c>
      <c r="E96" s="137" t="s">
        <v>425</v>
      </c>
      <c r="F96" s="120" t="s">
        <v>424</v>
      </c>
      <c r="H96" s="120" t="s">
        <v>2504</v>
      </c>
      <c r="I96" s="120" t="s">
        <v>1650</v>
      </c>
      <c r="J96" s="120" t="s">
        <v>23</v>
      </c>
      <c r="K96" s="126">
        <f>SUMIF(Kalkulator!$C$6:$C$30,I96,Kalkulator!$N$6:$N$30)</f>
        <v>786.5</v>
      </c>
      <c r="O96" s="120" t="s">
        <v>2621</v>
      </c>
      <c r="P96" s="120" t="s">
        <v>2622</v>
      </c>
      <c r="R96" s="121" t="str">
        <f>TEXT(Kalkulator!$F$3,"d.mm")&amp;" - "&amp;TEXT(Kalkulator!$H$3,"d.mm.rrrr")</f>
        <v>1.04 - 30.04.2024</v>
      </c>
      <c r="S96" s="122">
        <f>Kalkulator!$F$3</f>
        <v>45383</v>
      </c>
      <c r="T96" s="123">
        <f>Kalkulator!$F$3</f>
        <v>45383</v>
      </c>
      <c r="AD96" s="119" t="str">
        <f>VLOOKUP(F96,Lista!A:A,1,0)</f>
        <v>LOK1526</v>
      </c>
    </row>
    <row r="97" spans="1:33">
      <c r="A97" s="120" t="str">
        <f t="shared" si="5"/>
        <v>Dostępny</v>
      </c>
      <c r="C97" s="120" t="s">
        <v>64</v>
      </c>
      <c r="D97" s="120" t="s">
        <v>65</v>
      </c>
      <c r="E97" s="137" t="s">
        <v>378</v>
      </c>
      <c r="F97" s="120" t="s">
        <v>377</v>
      </c>
      <c r="H97" s="120" t="s">
        <v>2504</v>
      </c>
      <c r="I97" s="120" t="s">
        <v>1650</v>
      </c>
      <c r="J97" s="120" t="s">
        <v>23</v>
      </c>
      <c r="K97" s="126">
        <f>SUMIF(Kalkulator!$C$6:$C$30,I97,Kalkulator!$N$6:$N$30)</f>
        <v>786.5</v>
      </c>
      <c r="O97" s="120" t="s">
        <v>2621</v>
      </c>
      <c r="P97" s="120" t="s">
        <v>2622</v>
      </c>
      <c r="R97" s="121" t="str">
        <f>TEXT(Kalkulator!$F$3,"d.mm")&amp;" - "&amp;TEXT(Kalkulator!$H$3,"d.mm.rrrr")</f>
        <v>1.04 - 30.04.2024</v>
      </c>
      <c r="S97" s="122">
        <f>Kalkulator!$F$3</f>
        <v>45383</v>
      </c>
      <c r="T97" s="123">
        <f>Kalkulator!$F$3</f>
        <v>45383</v>
      </c>
      <c r="AD97" s="119" t="str">
        <f>VLOOKUP(F97,Lista!A:A,1,0)</f>
        <v>LOK1338</v>
      </c>
    </row>
    <row r="98" spans="1:33" s="138" customFormat="1">
      <c r="A98" s="120" t="str">
        <f t="shared" si="5"/>
        <v>Dostępny</v>
      </c>
      <c r="C98" s="138" t="s">
        <v>233</v>
      </c>
      <c r="D98" s="138" t="s">
        <v>3675</v>
      </c>
      <c r="E98" s="47" t="s">
        <v>3676</v>
      </c>
      <c r="F98" s="138" t="s">
        <v>3673</v>
      </c>
      <c r="G98" s="139"/>
      <c r="H98" s="120" t="s">
        <v>2504</v>
      </c>
      <c r="I98" s="138" t="s">
        <v>3674</v>
      </c>
      <c r="J98" s="120" t="s">
        <v>23</v>
      </c>
      <c r="K98" s="126">
        <f>SUMIF(Kalkulator!$C$6:$C$26,I98,Kalkulator!$N$6:$N$26)</f>
        <v>476.66666666666669</v>
      </c>
      <c r="O98" s="138" t="s">
        <v>5096</v>
      </c>
      <c r="P98" s="138" t="s">
        <v>5095</v>
      </c>
      <c r="R98" s="121" t="str">
        <f>TEXT(Kalkulator!$F$3,"d.mm")&amp;" - "&amp;TEXT(Kalkulator!$H$3,"d.mm.rrrr")</f>
        <v>1.04 - 30.04.2024</v>
      </c>
      <c r="S98" s="122">
        <f>Kalkulator!$F$3</f>
        <v>45383</v>
      </c>
      <c r="T98" s="123">
        <f>Kalkulator!$F$3</f>
        <v>45383</v>
      </c>
      <c r="AD98" s="119" t="str">
        <f>VLOOKUP(F98,Lista!A:A,1,0)</f>
        <v>LOK3140</v>
      </c>
      <c r="AE98" s="140"/>
      <c r="AF98" s="141"/>
      <c r="AG98" s="142"/>
    </row>
    <row r="99" spans="1:33" s="138" customFormat="1">
      <c r="A99" s="120" t="str">
        <f t="shared" si="5"/>
        <v>Dostępny</v>
      </c>
      <c r="C99" s="138" t="s">
        <v>233</v>
      </c>
      <c r="D99" s="138" t="s">
        <v>234</v>
      </c>
      <c r="E99" s="47" t="s">
        <v>3683</v>
      </c>
      <c r="F99" s="138" t="s">
        <v>3682</v>
      </c>
      <c r="G99" s="139"/>
      <c r="H99" s="120" t="s">
        <v>2504</v>
      </c>
      <c r="I99" s="138" t="s">
        <v>3674</v>
      </c>
      <c r="J99" s="120" t="s">
        <v>23</v>
      </c>
      <c r="K99" s="126">
        <f>SUMIF(Kalkulator!$C$6:$C$26,I99,Kalkulator!$N$6:$N$26)</f>
        <v>476.66666666666669</v>
      </c>
      <c r="O99" s="138" t="s">
        <v>5098</v>
      </c>
      <c r="P99" s="138" t="s">
        <v>5097</v>
      </c>
      <c r="R99" s="121" t="str">
        <f>TEXT(Kalkulator!$F$3,"d.mm")&amp;" - "&amp;TEXT(Kalkulator!$H$3,"d.mm.rrrr")</f>
        <v>1.04 - 30.04.2024</v>
      </c>
      <c r="S99" s="122">
        <f>Kalkulator!$F$3</f>
        <v>45383</v>
      </c>
      <c r="T99" s="123">
        <f>Kalkulator!$F$3</f>
        <v>45383</v>
      </c>
      <c r="AD99" s="119" t="str">
        <f>VLOOKUP(F99,Lista!A:A,1,0)</f>
        <v>LOK3142</v>
      </c>
      <c r="AE99" s="140"/>
      <c r="AF99" s="141"/>
      <c r="AG99" s="142"/>
    </row>
    <row r="100" spans="1:33" s="138" customFormat="1">
      <c r="A100" s="120" t="str">
        <f t="shared" si="5"/>
        <v>Dostępny</v>
      </c>
      <c r="C100" s="138" t="s">
        <v>233</v>
      </c>
      <c r="D100" s="138" t="s">
        <v>234</v>
      </c>
      <c r="E100" s="47" t="s">
        <v>3689</v>
      </c>
      <c r="F100" s="138" t="s">
        <v>3688</v>
      </c>
      <c r="G100" s="139"/>
      <c r="H100" s="120" t="s">
        <v>2504</v>
      </c>
      <c r="I100" s="138" t="s">
        <v>3674</v>
      </c>
      <c r="J100" s="120" t="s">
        <v>23</v>
      </c>
      <c r="K100" s="126">
        <f>SUMIF(Kalkulator!$C$6:$C$26,I100,Kalkulator!$N$6:$N$26)</f>
        <v>476.66666666666669</v>
      </c>
      <c r="O100" s="138" t="s">
        <v>5100</v>
      </c>
      <c r="P100" s="138" t="s">
        <v>5099</v>
      </c>
      <c r="R100" s="121" t="str">
        <f>TEXT(Kalkulator!$F$3,"d.mm")&amp;" - "&amp;TEXT(Kalkulator!$H$3,"d.mm.rrrr")</f>
        <v>1.04 - 30.04.2024</v>
      </c>
      <c r="S100" s="122">
        <f>Kalkulator!$F$3</f>
        <v>45383</v>
      </c>
      <c r="T100" s="123">
        <f>Kalkulator!$F$3</f>
        <v>45383</v>
      </c>
      <c r="AD100" s="119" t="str">
        <f>VLOOKUP(F100,Lista!A:A,1,0)</f>
        <v>LOK3145</v>
      </c>
      <c r="AE100" s="140"/>
      <c r="AF100" s="141"/>
      <c r="AG100" s="142"/>
    </row>
    <row r="101" spans="1:33" s="138" customFormat="1">
      <c r="A101" s="120" t="str">
        <f t="shared" si="5"/>
        <v>Dostępny</v>
      </c>
      <c r="C101" s="138" t="s">
        <v>233</v>
      </c>
      <c r="D101" s="138" t="s">
        <v>234</v>
      </c>
      <c r="E101" s="47" t="s">
        <v>3695</v>
      </c>
      <c r="F101" s="138" t="s">
        <v>3694</v>
      </c>
      <c r="G101" s="139"/>
      <c r="H101" s="120" t="s">
        <v>2504</v>
      </c>
      <c r="I101" s="138" t="s">
        <v>3674</v>
      </c>
      <c r="J101" s="120" t="s">
        <v>23</v>
      </c>
      <c r="K101" s="126">
        <f>SUMIF(Kalkulator!$C$6:$C$26,I101,Kalkulator!$N$6:$N$26)</f>
        <v>476.66666666666669</v>
      </c>
      <c r="O101" s="138" t="s">
        <v>5102</v>
      </c>
      <c r="P101" s="138" t="s">
        <v>5101</v>
      </c>
      <c r="R101" s="121" t="str">
        <f>TEXT(Kalkulator!$F$3,"d.mm")&amp;" - "&amp;TEXT(Kalkulator!$H$3,"d.mm.rrrr")</f>
        <v>1.04 - 30.04.2024</v>
      </c>
      <c r="S101" s="122">
        <f>Kalkulator!$F$3</f>
        <v>45383</v>
      </c>
      <c r="T101" s="123">
        <f>Kalkulator!$F$3</f>
        <v>45383</v>
      </c>
      <c r="AD101" s="119" t="str">
        <f>VLOOKUP(F101,Lista!A:A,1,0)</f>
        <v>LOK3147</v>
      </c>
      <c r="AE101" s="140"/>
      <c r="AF101" s="141"/>
      <c r="AG101" s="142"/>
    </row>
    <row r="102" spans="1:33" s="138" customFormat="1">
      <c r="A102" s="120" t="str">
        <f t="shared" si="5"/>
        <v>Dostępny</v>
      </c>
      <c r="C102" s="138" t="s">
        <v>233</v>
      </c>
      <c r="D102" s="138" t="s">
        <v>234</v>
      </c>
      <c r="E102" s="47" t="s">
        <v>3701</v>
      </c>
      <c r="F102" s="138" t="s">
        <v>3700</v>
      </c>
      <c r="G102" s="139"/>
      <c r="H102" s="120" t="s">
        <v>2504</v>
      </c>
      <c r="I102" s="138" t="s">
        <v>3674</v>
      </c>
      <c r="J102" s="120" t="s">
        <v>23</v>
      </c>
      <c r="K102" s="126">
        <f>SUMIF(Kalkulator!$C$6:$C$26,I102,Kalkulator!$N$6:$N$26)</f>
        <v>476.66666666666669</v>
      </c>
      <c r="O102" s="138" t="s">
        <v>5104</v>
      </c>
      <c r="P102" s="138" t="s">
        <v>5103</v>
      </c>
      <c r="R102" s="121" t="str">
        <f>TEXT(Kalkulator!$F$3,"d.mm")&amp;" - "&amp;TEXT(Kalkulator!$H$3,"d.mm.rrrr")</f>
        <v>1.04 - 30.04.2024</v>
      </c>
      <c r="S102" s="122">
        <f>Kalkulator!$F$3</f>
        <v>45383</v>
      </c>
      <c r="T102" s="123">
        <f>Kalkulator!$F$3</f>
        <v>45383</v>
      </c>
      <c r="AD102" s="119" t="str">
        <f>VLOOKUP(F102,Lista!A:A,1,0)</f>
        <v>LOK3149</v>
      </c>
      <c r="AE102" s="140"/>
      <c r="AF102" s="141"/>
      <c r="AG102" s="142"/>
    </row>
    <row r="103" spans="1:33" s="138" customFormat="1">
      <c r="A103" s="120" t="str">
        <f t="shared" si="5"/>
        <v>Dostępny</v>
      </c>
      <c r="C103" s="138" t="s">
        <v>233</v>
      </c>
      <c r="D103" s="138" t="s">
        <v>234</v>
      </c>
      <c r="E103" s="47" t="s">
        <v>3707</v>
      </c>
      <c r="F103" s="138" t="s">
        <v>3706</v>
      </c>
      <c r="G103" s="139"/>
      <c r="H103" s="120" t="s">
        <v>2504</v>
      </c>
      <c r="I103" s="138" t="s">
        <v>3674</v>
      </c>
      <c r="J103" s="120" t="s">
        <v>23</v>
      </c>
      <c r="K103" s="126">
        <f>SUMIF(Kalkulator!$C$6:$C$26,I103,Kalkulator!$N$6:$N$26)</f>
        <v>476.66666666666669</v>
      </c>
      <c r="O103" s="138" t="s">
        <v>5106</v>
      </c>
      <c r="P103" s="138" t="s">
        <v>5105</v>
      </c>
      <c r="R103" s="121" t="str">
        <f>TEXT(Kalkulator!$F$3,"d.mm")&amp;" - "&amp;TEXT(Kalkulator!$H$3,"d.mm.rrrr")</f>
        <v>1.04 - 30.04.2024</v>
      </c>
      <c r="S103" s="122">
        <f>Kalkulator!$F$3</f>
        <v>45383</v>
      </c>
      <c r="T103" s="123">
        <f>Kalkulator!$F$3</f>
        <v>45383</v>
      </c>
      <c r="AD103" s="119" t="str">
        <f>VLOOKUP(F103,Lista!A:A,1,0)</f>
        <v>LOK3150</v>
      </c>
      <c r="AE103" s="140"/>
      <c r="AF103" s="141"/>
      <c r="AG103" s="142"/>
    </row>
    <row r="104" spans="1:33" s="138" customFormat="1">
      <c r="A104" s="120" t="str">
        <f t="shared" si="5"/>
        <v>Dostępny</v>
      </c>
      <c r="C104" s="138" t="s">
        <v>64</v>
      </c>
      <c r="D104" s="138" t="s">
        <v>161</v>
      </c>
      <c r="E104" s="47" t="s">
        <v>160</v>
      </c>
      <c r="F104" s="138" t="s">
        <v>3712</v>
      </c>
      <c r="G104" s="139"/>
      <c r="H104" s="120" t="s">
        <v>2504</v>
      </c>
      <c r="I104" s="138" t="s">
        <v>3674</v>
      </c>
      <c r="J104" s="120" t="s">
        <v>23</v>
      </c>
      <c r="K104" s="126">
        <f>SUMIF(Kalkulator!$C$6:$C$26,I104,Kalkulator!$N$6:$N$26)</f>
        <v>476.66666666666669</v>
      </c>
      <c r="O104" s="138" t="s">
        <v>5108</v>
      </c>
      <c r="P104" s="138" t="s">
        <v>5107</v>
      </c>
      <c r="R104" s="121" t="str">
        <f>TEXT(Kalkulator!$F$3,"d.mm")&amp;" - "&amp;TEXT(Kalkulator!$H$3,"d.mm.rrrr")</f>
        <v>1.04 - 30.04.2024</v>
      </c>
      <c r="S104" s="122">
        <f>Kalkulator!$F$3</f>
        <v>45383</v>
      </c>
      <c r="T104" s="123">
        <f>Kalkulator!$F$3</f>
        <v>45383</v>
      </c>
      <c r="AD104" s="119" t="str">
        <f>VLOOKUP(F104,Lista!A:A,1,0)</f>
        <v>LOK3151</v>
      </c>
      <c r="AE104" s="140"/>
      <c r="AF104" s="141"/>
      <c r="AG104" s="142"/>
    </row>
    <row r="105" spans="1:33" s="138" customFormat="1">
      <c r="A105" s="120" t="str">
        <f t="shared" si="5"/>
        <v>Dostępny</v>
      </c>
      <c r="C105" s="138" t="s">
        <v>64</v>
      </c>
      <c r="D105" s="138" t="s">
        <v>161</v>
      </c>
      <c r="E105" s="47" t="s">
        <v>3719</v>
      </c>
      <c r="F105" s="138" t="s">
        <v>3718</v>
      </c>
      <c r="G105" s="139"/>
      <c r="H105" s="120" t="s">
        <v>2504</v>
      </c>
      <c r="I105" s="138" t="s">
        <v>3674</v>
      </c>
      <c r="J105" s="120" t="s">
        <v>23</v>
      </c>
      <c r="K105" s="126">
        <f>SUMIF(Kalkulator!$C$6:$C$26,I105,Kalkulator!$N$6:$N$26)</f>
        <v>476.66666666666669</v>
      </c>
      <c r="O105" s="138" t="s">
        <v>5110</v>
      </c>
      <c r="P105" s="138" t="s">
        <v>5109</v>
      </c>
      <c r="R105" s="121" t="str">
        <f>TEXT(Kalkulator!$F$3,"d.mm")&amp;" - "&amp;TEXT(Kalkulator!$H$3,"d.mm.rrrr")</f>
        <v>1.04 - 30.04.2024</v>
      </c>
      <c r="S105" s="122">
        <f>Kalkulator!$F$3</f>
        <v>45383</v>
      </c>
      <c r="T105" s="123">
        <f>Kalkulator!$F$3</f>
        <v>45383</v>
      </c>
      <c r="AD105" s="119" t="str">
        <f>VLOOKUP(F105,Lista!A:A,1,0)</f>
        <v>LOK3152</v>
      </c>
      <c r="AE105" s="140"/>
      <c r="AF105" s="141"/>
      <c r="AG105" s="142"/>
    </row>
    <row r="106" spans="1:33" s="138" customFormat="1">
      <c r="A106" s="120" t="str">
        <f t="shared" si="5"/>
        <v>Dostępny</v>
      </c>
      <c r="C106" s="138" t="s">
        <v>58</v>
      </c>
      <c r="D106" s="138" t="s">
        <v>96</v>
      </c>
      <c r="E106" s="47" t="s">
        <v>3724</v>
      </c>
      <c r="F106" s="138" t="s">
        <v>3723</v>
      </c>
      <c r="G106" s="139"/>
      <c r="H106" s="120" t="s">
        <v>2504</v>
      </c>
      <c r="I106" s="138" t="s">
        <v>3674</v>
      </c>
      <c r="J106" s="120" t="s">
        <v>23</v>
      </c>
      <c r="K106" s="126">
        <f>SUMIF(Kalkulator!$C$6:$C$26,I106,Kalkulator!$N$6:$N$26)</f>
        <v>476.66666666666669</v>
      </c>
      <c r="O106" s="138" t="s">
        <v>5112</v>
      </c>
      <c r="P106" s="138" t="s">
        <v>5111</v>
      </c>
      <c r="R106" s="121" t="str">
        <f>TEXT(Kalkulator!$F$3,"d.mm")&amp;" - "&amp;TEXT(Kalkulator!$H$3,"d.mm.rrrr")</f>
        <v>1.04 - 30.04.2024</v>
      </c>
      <c r="S106" s="122">
        <f>Kalkulator!$F$3</f>
        <v>45383</v>
      </c>
      <c r="T106" s="123">
        <f>Kalkulator!$F$3</f>
        <v>45383</v>
      </c>
      <c r="AD106" s="119" t="str">
        <f>VLOOKUP(F106,Lista!A:A,1,0)</f>
        <v>LOK3154</v>
      </c>
      <c r="AE106" s="140"/>
      <c r="AF106" s="141"/>
      <c r="AG106" s="142"/>
    </row>
    <row r="107" spans="1:33" s="138" customFormat="1">
      <c r="A107" s="120" t="str">
        <f t="shared" si="5"/>
        <v>Dostępny</v>
      </c>
      <c r="C107" s="138" t="s">
        <v>58</v>
      </c>
      <c r="D107" s="138" t="s">
        <v>96</v>
      </c>
      <c r="E107" s="47" t="s">
        <v>3730</v>
      </c>
      <c r="F107" s="138" t="s">
        <v>3729</v>
      </c>
      <c r="G107" s="139"/>
      <c r="H107" s="120" t="s">
        <v>2504</v>
      </c>
      <c r="I107" s="138" t="s">
        <v>3674</v>
      </c>
      <c r="J107" s="120" t="s">
        <v>23</v>
      </c>
      <c r="K107" s="126">
        <f>SUMIF(Kalkulator!$C$6:$C$26,I107,Kalkulator!$N$6:$N$26)</f>
        <v>476.66666666666669</v>
      </c>
      <c r="O107" s="138" t="s">
        <v>5114</v>
      </c>
      <c r="P107" s="138" t="s">
        <v>5113</v>
      </c>
      <c r="R107" s="121" t="str">
        <f>TEXT(Kalkulator!$F$3,"d.mm")&amp;" - "&amp;TEXT(Kalkulator!$H$3,"d.mm.rrrr")</f>
        <v>1.04 - 30.04.2024</v>
      </c>
      <c r="S107" s="122">
        <f>Kalkulator!$F$3</f>
        <v>45383</v>
      </c>
      <c r="T107" s="123">
        <f>Kalkulator!$F$3</f>
        <v>45383</v>
      </c>
      <c r="AD107" s="119" t="str">
        <f>VLOOKUP(F107,Lista!A:A,1,0)</f>
        <v>LOK3155</v>
      </c>
      <c r="AE107" s="140"/>
      <c r="AF107" s="141"/>
      <c r="AG107" s="142"/>
    </row>
    <row r="108" spans="1:33" s="138" customFormat="1">
      <c r="A108" s="120" t="str">
        <f t="shared" si="5"/>
        <v>Dostępny</v>
      </c>
      <c r="C108" s="138" t="s">
        <v>58</v>
      </c>
      <c r="D108" s="138" t="s">
        <v>96</v>
      </c>
      <c r="E108" s="47" t="s">
        <v>3736</v>
      </c>
      <c r="F108" s="138" t="s">
        <v>3735</v>
      </c>
      <c r="G108" s="139"/>
      <c r="H108" s="120" t="s">
        <v>2504</v>
      </c>
      <c r="I108" s="138" t="s">
        <v>3674</v>
      </c>
      <c r="J108" s="120" t="s">
        <v>23</v>
      </c>
      <c r="K108" s="126">
        <f>SUMIF(Kalkulator!$C$6:$C$26,I108,Kalkulator!$N$6:$N$26)</f>
        <v>476.66666666666669</v>
      </c>
      <c r="O108" s="138" t="s">
        <v>5116</v>
      </c>
      <c r="P108" s="138" t="s">
        <v>5115</v>
      </c>
      <c r="R108" s="121" t="str">
        <f>TEXT(Kalkulator!$F$3,"d.mm")&amp;" - "&amp;TEXT(Kalkulator!$H$3,"d.mm.rrrr")</f>
        <v>1.04 - 30.04.2024</v>
      </c>
      <c r="S108" s="122">
        <f>Kalkulator!$F$3</f>
        <v>45383</v>
      </c>
      <c r="T108" s="123">
        <f>Kalkulator!$F$3</f>
        <v>45383</v>
      </c>
      <c r="AD108" s="119" t="str">
        <f>VLOOKUP(F108,Lista!A:A,1,0)</f>
        <v>LOK3156</v>
      </c>
      <c r="AE108" s="140"/>
      <c r="AF108" s="141"/>
      <c r="AG108" s="142"/>
    </row>
    <row r="109" spans="1:33" s="138" customFormat="1">
      <c r="A109" s="120" t="str">
        <f t="shared" si="5"/>
        <v>Dostępny</v>
      </c>
      <c r="C109" s="138" t="s">
        <v>58</v>
      </c>
      <c r="D109" s="138" t="s">
        <v>242</v>
      </c>
      <c r="E109" s="47" t="s">
        <v>3742</v>
      </c>
      <c r="F109" s="138" t="s">
        <v>3741</v>
      </c>
      <c r="G109" s="139"/>
      <c r="H109" s="120" t="s">
        <v>2504</v>
      </c>
      <c r="I109" s="138" t="s">
        <v>3674</v>
      </c>
      <c r="J109" s="120" t="s">
        <v>23</v>
      </c>
      <c r="K109" s="126">
        <f>SUMIF(Kalkulator!$C$6:$C$26,I109,Kalkulator!$N$6:$N$26)</f>
        <v>476.66666666666669</v>
      </c>
      <c r="O109" s="138" t="s">
        <v>5118</v>
      </c>
      <c r="P109" s="138" t="s">
        <v>5117</v>
      </c>
      <c r="R109" s="121" t="str">
        <f>TEXT(Kalkulator!$F$3,"d.mm")&amp;" - "&amp;TEXT(Kalkulator!$H$3,"d.mm.rrrr")</f>
        <v>1.04 - 30.04.2024</v>
      </c>
      <c r="S109" s="122">
        <f>Kalkulator!$F$3</f>
        <v>45383</v>
      </c>
      <c r="T109" s="123">
        <f>Kalkulator!$F$3</f>
        <v>45383</v>
      </c>
      <c r="AD109" s="119" t="str">
        <f>VLOOKUP(F109,Lista!A:A,1,0)</f>
        <v>LOK3169</v>
      </c>
      <c r="AE109" s="140"/>
      <c r="AF109" s="141"/>
      <c r="AG109" s="142"/>
    </row>
    <row r="110" spans="1:33" s="138" customFormat="1">
      <c r="A110" s="120" t="str">
        <f t="shared" si="5"/>
        <v>Dostępny</v>
      </c>
      <c r="C110" s="138" t="s">
        <v>58</v>
      </c>
      <c r="D110" s="138" t="s">
        <v>107</v>
      </c>
      <c r="E110" s="47" t="s">
        <v>3748</v>
      </c>
      <c r="F110" s="138" t="s">
        <v>3747</v>
      </c>
      <c r="G110" s="139"/>
      <c r="H110" s="120" t="s">
        <v>2504</v>
      </c>
      <c r="I110" s="138" t="s">
        <v>3674</v>
      </c>
      <c r="J110" s="120" t="s">
        <v>23</v>
      </c>
      <c r="K110" s="126">
        <f>SUMIF(Kalkulator!$C$6:$C$26,I110,Kalkulator!$N$6:$N$26)</f>
        <v>476.66666666666669</v>
      </c>
      <c r="O110" s="138" t="s">
        <v>5120</v>
      </c>
      <c r="P110" s="138" t="s">
        <v>5119</v>
      </c>
      <c r="R110" s="121" t="str">
        <f>TEXT(Kalkulator!$F$3,"d.mm")&amp;" - "&amp;TEXT(Kalkulator!$H$3,"d.mm.rrrr")</f>
        <v>1.04 - 30.04.2024</v>
      </c>
      <c r="S110" s="122">
        <f>Kalkulator!$F$3</f>
        <v>45383</v>
      </c>
      <c r="T110" s="123">
        <f>Kalkulator!$F$3</f>
        <v>45383</v>
      </c>
      <c r="AD110" s="119" t="str">
        <f>VLOOKUP(F110,Lista!A:A,1,0)</f>
        <v>LOK3175</v>
      </c>
      <c r="AE110" s="140"/>
      <c r="AF110" s="141"/>
      <c r="AG110" s="142"/>
    </row>
    <row r="111" spans="1:33" s="138" customFormat="1">
      <c r="A111" s="120" t="str">
        <f t="shared" si="5"/>
        <v>Dostępny</v>
      </c>
      <c r="C111" s="138" t="s">
        <v>58</v>
      </c>
      <c r="D111" s="138" t="s">
        <v>107</v>
      </c>
      <c r="E111" s="47" t="s">
        <v>3754</v>
      </c>
      <c r="F111" s="138" t="s">
        <v>3753</v>
      </c>
      <c r="G111" s="139"/>
      <c r="H111" s="120" t="s">
        <v>2504</v>
      </c>
      <c r="I111" s="138" t="s">
        <v>3674</v>
      </c>
      <c r="J111" s="120" t="s">
        <v>23</v>
      </c>
      <c r="K111" s="126">
        <f>SUMIF(Kalkulator!$C$6:$C$26,I111,Kalkulator!$N$6:$N$26)</f>
        <v>476.66666666666669</v>
      </c>
      <c r="O111" s="138" t="s">
        <v>5122</v>
      </c>
      <c r="P111" s="138" t="s">
        <v>5121</v>
      </c>
      <c r="R111" s="121" t="str">
        <f>TEXT(Kalkulator!$F$3,"d.mm")&amp;" - "&amp;TEXT(Kalkulator!$H$3,"d.mm.rrrr")</f>
        <v>1.04 - 30.04.2024</v>
      </c>
      <c r="S111" s="122">
        <f>Kalkulator!$F$3</f>
        <v>45383</v>
      </c>
      <c r="T111" s="123">
        <f>Kalkulator!$F$3</f>
        <v>45383</v>
      </c>
      <c r="AD111" s="119" t="str">
        <f>VLOOKUP(F111,Lista!A:A,1,0)</f>
        <v>LOK3177</v>
      </c>
      <c r="AE111" s="140"/>
      <c r="AF111" s="141"/>
      <c r="AG111" s="142"/>
    </row>
    <row r="112" spans="1:33" s="138" customFormat="1">
      <c r="A112" s="120" t="str">
        <f t="shared" si="5"/>
        <v>Dostępny</v>
      </c>
      <c r="C112" s="138" t="s">
        <v>58</v>
      </c>
      <c r="D112" s="138" t="s">
        <v>107</v>
      </c>
      <c r="E112" s="47" t="s">
        <v>3759</v>
      </c>
      <c r="F112" s="138" t="s">
        <v>3758</v>
      </c>
      <c r="G112" s="139"/>
      <c r="H112" s="120" t="s">
        <v>2504</v>
      </c>
      <c r="I112" s="138" t="s">
        <v>3674</v>
      </c>
      <c r="J112" s="120" t="s">
        <v>23</v>
      </c>
      <c r="K112" s="126">
        <f>SUMIF(Kalkulator!$C$6:$C$26,I112,Kalkulator!$N$6:$N$26)</f>
        <v>476.66666666666669</v>
      </c>
      <c r="O112" s="138" t="s">
        <v>5124</v>
      </c>
      <c r="P112" s="138" t="s">
        <v>5123</v>
      </c>
      <c r="R112" s="121" t="str">
        <f>TEXT(Kalkulator!$F$3,"d.mm")&amp;" - "&amp;TEXT(Kalkulator!$H$3,"d.mm.rrrr")</f>
        <v>1.04 - 30.04.2024</v>
      </c>
      <c r="S112" s="122">
        <f>Kalkulator!$F$3</f>
        <v>45383</v>
      </c>
      <c r="T112" s="123">
        <f>Kalkulator!$F$3</f>
        <v>45383</v>
      </c>
      <c r="AD112" s="119" t="str">
        <f>VLOOKUP(F112,Lista!A:A,1,0)</f>
        <v>LOK3179</v>
      </c>
      <c r="AE112" s="140"/>
      <c r="AF112" s="141"/>
      <c r="AG112" s="142"/>
    </row>
    <row r="113" spans="1:33" s="138" customFormat="1">
      <c r="A113" s="120" t="str">
        <f t="shared" si="5"/>
        <v>Dostępny</v>
      </c>
      <c r="C113" s="138" t="s">
        <v>58</v>
      </c>
      <c r="D113" s="138" t="s">
        <v>107</v>
      </c>
      <c r="E113" s="47" t="s">
        <v>3764</v>
      </c>
      <c r="F113" s="138" t="s">
        <v>3763</v>
      </c>
      <c r="G113" s="139"/>
      <c r="H113" s="120" t="s">
        <v>2504</v>
      </c>
      <c r="I113" s="138" t="s">
        <v>3674</v>
      </c>
      <c r="J113" s="120" t="s">
        <v>23</v>
      </c>
      <c r="K113" s="126">
        <f>SUMIF(Kalkulator!$C$6:$C$26,I113,Kalkulator!$N$6:$N$26)</f>
        <v>476.66666666666669</v>
      </c>
      <c r="O113" s="138" t="s">
        <v>5126</v>
      </c>
      <c r="P113" s="138" t="s">
        <v>5125</v>
      </c>
      <c r="R113" s="121" t="str">
        <f>TEXT(Kalkulator!$F$3,"d.mm")&amp;" - "&amp;TEXT(Kalkulator!$H$3,"d.mm.rrrr")</f>
        <v>1.04 - 30.04.2024</v>
      </c>
      <c r="S113" s="122">
        <f>Kalkulator!$F$3</f>
        <v>45383</v>
      </c>
      <c r="T113" s="123">
        <f>Kalkulator!$F$3</f>
        <v>45383</v>
      </c>
      <c r="AD113" s="119" t="str">
        <f>VLOOKUP(F113,Lista!A:A,1,0)</f>
        <v>LOK3182</v>
      </c>
      <c r="AE113" s="140"/>
      <c r="AF113" s="141"/>
      <c r="AG113" s="142"/>
    </row>
    <row r="114" spans="1:33" s="138" customFormat="1">
      <c r="A114" s="120" t="str">
        <f t="shared" si="5"/>
        <v>Dostępny</v>
      </c>
      <c r="C114" s="138" t="s">
        <v>58</v>
      </c>
      <c r="D114" s="138" t="s">
        <v>3770</v>
      </c>
      <c r="E114" s="47" t="s">
        <v>3771</v>
      </c>
      <c r="F114" s="138" t="s">
        <v>3769</v>
      </c>
      <c r="G114" s="139"/>
      <c r="H114" s="120" t="s">
        <v>2504</v>
      </c>
      <c r="I114" s="138" t="s">
        <v>3674</v>
      </c>
      <c r="J114" s="120" t="s">
        <v>23</v>
      </c>
      <c r="K114" s="126">
        <f>SUMIF(Kalkulator!$C$6:$C$26,I114,Kalkulator!$N$6:$N$26)</f>
        <v>476.66666666666669</v>
      </c>
      <c r="O114" s="138" t="s">
        <v>5128</v>
      </c>
      <c r="P114" s="138" t="s">
        <v>5127</v>
      </c>
      <c r="R114" s="121" t="str">
        <f>TEXT(Kalkulator!$F$3,"d.mm")&amp;" - "&amp;TEXT(Kalkulator!$H$3,"d.mm.rrrr")</f>
        <v>1.04 - 30.04.2024</v>
      </c>
      <c r="S114" s="122">
        <f>Kalkulator!$F$3</f>
        <v>45383</v>
      </c>
      <c r="T114" s="123">
        <f>Kalkulator!$F$3</f>
        <v>45383</v>
      </c>
      <c r="AD114" s="119" t="str">
        <f>VLOOKUP(F114,Lista!A:A,1,0)</f>
        <v>LOK3184</v>
      </c>
      <c r="AE114" s="140"/>
      <c r="AF114" s="141"/>
      <c r="AG114" s="142"/>
    </row>
    <row r="115" spans="1:33" s="138" customFormat="1">
      <c r="A115" s="120" t="str">
        <f t="shared" si="5"/>
        <v>Dostępny</v>
      </c>
      <c r="C115" s="138" t="s">
        <v>58</v>
      </c>
      <c r="D115" s="138" t="s">
        <v>190</v>
      </c>
      <c r="E115" s="47" t="s">
        <v>3777</v>
      </c>
      <c r="F115" s="138" t="s">
        <v>3776</v>
      </c>
      <c r="G115" s="139"/>
      <c r="H115" s="120" t="s">
        <v>2504</v>
      </c>
      <c r="I115" s="138" t="s">
        <v>3674</v>
      </c>
      <c r="J115" s="120" t="s">
        <v>23</v>
      </c>
      <c r="K115" s="126">
        <f>SUMIF(Kalkulator!$C$6:$C$26,I115,Kalkulator!$N$6:$N$26)</f>
        <v>476.66666666666669</v>
      </c>
      <c r="O115" s="138" t="s">
        <v>5130</v>
      </c>
      <c r="P115" s="138" t="s">
        <v>5129</v>
      </c>
      <c r="R115" s="121" t="str">
        <f>TEXT(Kalkulator!$F$3,"d.mm")&amp;" - "&amp;TEXT(Kalkulator!$H$3,"d.mm.rrrr")</f>
        <v>1.04 - 30.04.2024</v>
      </c>
      <c r="S115" s="122">
        <f>Kalkulator!$F$3</f>
        <v>45383</v>
      </c>
      <c r="T115" s="123">
        <f>Kalkulator!$F$3</f>
        <v>45383</v>
      </c>
      <c r="AD115" s="119" t="str">
        <f>VLOOKUP(F115,Lista!A:A,1,0)</f>
        <v>LOK3218</v>
      </c>
      <c r="AE115" s="140"/>
      <c r="AF115" s="141"/>
      <c r="AG115" s="142"/>
    </row>
    <row r="116" spans="1:33" s="138" customFormat="1">
      <c r="A116" s="120" t="str">
        <f t="shared" si="5"/>
        <v>Dostępny</v>
      </c>
      <c r="C116" s="138" t="s">
        <v>44</v>
      </c>
      <c r="D116" s="138" t="s">
        <v>876</v>
      </c>
      <c r="E116" s="47" t="s">
        <v>3783</v>
      </c>
      <c r="F116" s="138" t="s">
        <v>3782</v>
      </c>
      <c r="G116" s="139"/>
      <c r="H116" s="120" t="s">
        <v>2504</v>
      </c>
      <c r="I116" s="138" t="s">
        <v>3674</v>
      </c>
      <c r="J116" s="120" t="s">
        <v>23</v>
      </c>
      <c r="K116" s="126">
        <f>SUMIF(Kalkulator!$C$6:$C$26,I116,Kalkulator!$N$6:$N$26)</f>
        <v>476.66666666666669</v>
      </c>
      <c r="O116" s="138" t="s">
        <v>5132</v>
      </c>
      <c r="P116" s="138" t="s">
        <v>5131</v>
      </c>
      <c r="R116" s="121" t="str">
        <f>TEXT(Kalkulator!$F$3,"d.mm")&amp;" - "&amp;TEXT(Kalkulator!$H$3,"d.mm.rrrr")</f>
        <v>1.04 - 30.04.2024</v>
      </c>
      <c r="S116" s="122">
        <f>Kalkulator!$F$3</f>
        <v>45383</v>
      </c>
      <c r="T116" s="123">
        <f>Kalkulator!$F$3</f>
        <v>45383</v>
      </c>
      <c r="AD116" s="119" t="str">
        <f>VLOOKUP(F116,Lista!A:A,1,0)</f>
        <v>LOK3222</v>
      </c>
      <c r="AE116" s="140"/>
      <c r="AF116" s="141"/>
      <c r="AG116" s="142"/>
    </row>
    <row r="117" spans="1:33" s="138" customFormat="1">
      <c r="A117" s="120" t="str">
        <f t="shared" si="5"/>
        <v>Dostępny</v>
      </c>
      <c r="C117" s="138" t="s">
        <v>77</v>
      </c>
      <c r="D117" s="138" t="s">
        <v>1323</v>
      </c>
      <c r="E117" s="47" t="s">
        <v>3789</v>
      </c>
      <c r="F117" s="138" t="s">
        <v>3788</v>
      </c>
      <c r="G117" s="139"/>
      <c r="H117" s="120" t="s">
        <v>2504</v>
      </c>
      <c r="I117" s="138" t="s">
        <v>3674</v>
      </c>
      <c r="J117" s="120" t="s">
        <v>23</v>
      </c>
      <c r="K117" s="126">
        <f>SUMIF(Kalkulator!$C$6:$C$26,I117,Kalkulator!$N$6:$N$26)</f>
        <v>476.66666666666669</v>
      </c>
      <c r="O117" s="138" t="s">
        <v>5134</v>
      </c>
      <c r="P117" s="138" t="s">
        <v>5133</v>
      </c>
      <c r="R117" s="121" t="str">
        <f>TEXT(Kalkulator!$F$3,"d.mm")&amp;" - "&amp;TEXT(Kalkulator!$H$3,"d.mm.rrrr")</f>
        <v>1.04 - 30.04.2024</v>
      </c>
      <c r="S117" s="122">
        <f>Kalkulator!$F$3</f>
        <v>45383</v>
      </c>
      <c r="T117" s="123">
        <f>Kalkulator!$F$3</f>
        <v>45383</v>
      </c>
      <c r="AD117" s="119" t="str">
        <f>VLOOKUP(F117,Lista!A:A,1,0)</f>
        <v>LOK3224</v>
      </c>
      <c r="AE117" s="140"/>
      <c r="AF117" s="141"/>
      <c r="AG117" s="142"/>
    </row>
    <row r="118" spans="1:33" s="138" customFormat="1">
      <c r="A118" s="120" t="str">
        <f t="shared" si="5"/>
        <v>Dostępny</v>
      </c>
      <c r="C118" s="138" t="s">
        <v>255</v>
      </c>
      <c r="D118" s="138" t="s">
        <v>3795</v>
      </c>
      <c r="E118" s="47" t="s">
        <v>3796</v>
      </c>
      <c r="F118" s="138" t="s">
        <v>3794</v>
      </c>
      <c r="G118" s="139"/>
      <c r="H118" s="120" t="s">
        <v>2504</v>
      </c>
      <c r="I118" s="138" t="s">
        <v>3674</v>
      </c>
      <c r="J118" s="120" t="s">
        <v>23</v>
      </c>
      <c r="K118" s="126">
        <f>SUMIF(Kalkulator!$C$6:$C$26,I118,Kalkulator!$N$6:$N$26)</f>
        <v>476.66666666666669</v>
      </c>
      <c r="O118" s="138" t="s">
        <v>5136</v>
      </c>
      <c r="P118" s="138" t="s">
        <v>5135</v>
      </c>
      <c r="R118" s="121" t="str">
        <f>TEXT(Kalkulator!$F$3,"d.mm")&amp;" - "&amp;TEXT(Kalkulator!$H$3,"d.mm.rrrr")</f>
        <v>1.04 - 30.04.2024</v>
      </c>
      <c r="S118" s="122">
        <f>Kalkulator!$F$3</f>
        <v>45383</v>
      </c>
      <c r="T118" s="123">
        <f>Kalkulator!$F$3</f>
        <v>45383</v>
      </c>
      <c r="AD118" s="119" t="str">
        <f>VLOOKUP(F118,Lista!A:A,1,0)</f>
        <v>LOK3225</v>
      </c>
      <c r="AE118" s="140"/>
      <c r="AF118" s="141"/>
      <c r="AG118" s="142"/>
    </row>
    <row r="119" spans="1:33" s="138" customFormat="1">
      <c r="A119" s="120" t="str">
        <f t="shared" si="5"/>
        <v>Dostępny</v>
      </c>
      <c r="C119" s="138" t="s">
        <v>255</v>
      </c>
      <c r="D119" s="138" t="s">
        <v>3795</v>
      </c>
      <c r="E119" s="47" t="s">
        <v>3802</v>
      </c>
      <c r="F119" s="138" t="s">
        <v>3801</v>
      </c>
      <c r="G119" s="139"/>
      <c r="H119" s="120" t="s">
        <v>2504</v>
      </c>
      <c r="I119" s="138" t="s">
        <v>3674</v>
      </c>
      <c r="J119" s="120" t="s">
        <v>23</v>
      </c>
      <c r="K119" s="126">
        <f>SUMIF(Kalkulator!$C$6:$C$26,I119,Kalkulator!$N$6:$N$26)</f>
        <v>476.66666666666669</v>
      </c>
      <c r="O119" s="138" t="s">
        <v>5138</v>
      </c>
      <c r="P119" s="138" t="s">
        <v>5137</v>
      </c>
      <c r="R119" s="121" t="str">
        <f>TEXT(Kalkulator!$F$3,"d.mm")&amp;" - "&amp;TEXT(Kalkulator!$H$3,"d.mm.rrrr")</f>
        <v>1.04 - 30.04.2024</v>
      </c>
      <c r="S119" s="122">
        <f>Kalkulator!$F$3</f>
        <v>45383</v>
      </c>
      <c r="T119" s="123">
        <f>Kalkulator!$F$3</f>
        <v>45383</v>
      </c>
      <c r="AD119" s="119" t="str">
        <f>VLOOKUP(F119,Lista!A:A,1,0)</f>
        <v>LOK3226</v>
      </c>
      <c r="AE119" s="140"/>
      <c r="AF119" s="141"/>
      <c r="AG119" s="142"/>
    </row>
    <row r="120" spans="1:33" s="138" customFormat="1">
      <c r="A120" s="120" t="str">
        <f t="shared" si="5"/>
        <v>Dostępny</v>
      </c>
      <c r="C120" s="138" t="s">
        <v>255</v>
      </c>
      <c r="D120" s="138" t="s">
        <v>3795</v>
      </c>
      <c r="E120" s="47" t="s">
        <v>3808</v>
      </c>
      <c r="F120" s="138" t="s">
        <v>3807</v>
      </c>
      <c r="G120" s="139"/>
      <c r="H120" s="120" t="s">
        <v>2504</v>
      </c>
      <c r="I120" s="138" t="s">
        <v>3674</v>
      </c>
      <c r="J120" s="120" t="s">
        <v>23</v>
      </c>
      <c r="K120" s="126">
        <f>SUMIF(Kalkulator!$C$6:$C$26,I120,Kalkulator!$N$6:$N$26)</f>
        <v>476.66666666666669</v>
      </c>
      <c r="O120" s="138" t="s">
        <v>5140</v>
      </c>
      <c r="P120" s="138" t="s">
        <v>5139</v>
      </c>
      <c r="R120" s="121" t="str">
        <f>TEXT(Kalkulator!$F$3,"d.mm")&amp;" - "&amp;TEXT(Kalkulator!$H$3,"d.mm.rrrr")</f>
        <v>1.04 - 30.04.2024</v>
      </c>
      <c r="S120" s="122">
        <f>Kalkulator!$F$3</f>
        <v>45383</v>
      </c>
      <c r="T120" s="123">
        <f>Kalkulator!$F$3</f>
        <v>45383</v>
      </c>
      <c r="AD120" s="119" t="str">
        <f>VLOOKUP(F120,Lista!A:A,1,0)</f>
        <v>LOK3227</v>
      </c>
      <c r="AE120" s="140"/>
      <c r="AF120" s="141"/>
      <c r="AG120" s="142"/>
    </row>
    <row r="121" spans="1:33" s="138" customFormat="1">
      <c r="A121" s="120" t="str">
        <f t="shared" si="5"/>
        <v>Dostępny</v>
      </c>
      <c r="C121" s="138" t="s">
        <v>255</v>
      </c>
      <c r="D121" s="138" t="s">
        <v>3795</v>
      </c>
      <c r="E121" s="47" t="s">
        <v>3814</v>
      </c>
      <c r="F121" s="138" t="s">
        <v>3813</v>
      </c>
      <c r="G121" s="139"/>
      <c r="H121" s="120" t="s">
        <v>2504</v>
      </c>
      <c r="I121" s="138" t="s">
        <v>3674</v>
      </c>
      <c r="J121" s="120" t="s">
        <v>23</v>
      </c>
      <c r="K121" s="126">
        <f>SUMIF(Kalkulator!$C$6:$C$26,I121,Kalkulator!$N$6:$N$26)</f>
        <v>476.66666666666669</v>
      </c>
      <c r="O121" s="138" t="s">
        <v>5142</v>
      </c>
      <c r="P121" s="138" t="s">
        <v>5141</v>
      </c>
      <c r="R121" s="121" t="str">
        <f>TEXT(Kalkulator!$F$3,"d.mm")&amp;" - "&amp;TEXT(Kalkulator!$H$3,"d.mm.rrrr")</f>
        <v>1.04 - 30.04.2024</v>
      </c>
      <c r="S121" s="122">
        <f>Kalkulator!$F$3</f>
        <v>45383</v>
      </c>
      <c r="T121" s="123">
        <f>Kalkulator!$F$3</f>
        <v>45383</v>
      </c>
      <c r="AD121" s="119" t="str">
        <f>VLOOKUP(F121,Lista!A:A,1,0)</f>
        <v>LOK3228</v>
      </c>
      <c r="AE121" s="140"/>
      <c r="AF121" s="141"/>
      <c r="AG121" s="142"/>
    </row>
    <row r="122" spans="1:33" s="138" customFormat="1">
      <c r="A122" s="120" t="str">
        <f t="shared" si="5"/>
        <v>Dostępny</v>
      </c>
      <c r="C122" s="138" t="s">
        <v>29</v>
      </c>
      <c r="D122" s="138" t="s">
        <v>5642</v>
      </c>
      <c r="E122" s="47" t="s">
        <v>5643</v>
      </c>
      <c r="F122" s="138" t="s">
        <v>5641</v>
      </c>
      <c r="G122" s="139"/>
      <c r="H122" s="120" t="s">
        <v>2504</v>
      </c>
      <c r="I122" s="138" t="s">
        <v>3674</v>
      </c>
      <c r="J122" s="120" t="s">
        <v>23</v>
      </c>
      <c r="K122" s="126">
        <f>SUMIF(Kalkulator!$C$6:$C$26,I122,Kalkulator!$N$6:$N$26)</f>
        <v>476.66666666666669</v>
      </c>
      <c r="O122" s="138" t="s">
        <v>5870</v>
      </c>
      <c r="P122" s="138" t="s">
        <v>5834</v>
      </c>
      <c r="R122" s="121" t="str">
        <f>TEXT(Kalkulator!$F$3,"d.mm")&amp;" - "&amp;TEXT(Kalkulator!$H$3,"d.mm.rrrr")</f>
        <v>1.04 - 30.04.2024</v>
      </c>
      <c r="S122" s="122">
        <f>Kalkulator!$F$3</f>
        <v>45383</v>
      </c>
      <c r="T122" s="123">
        <f>Kalkulator!$F$3</f>
        <v>45383</v>
      </c>
      <c r="AD122" s="119" t="str">
        <f>VLOOKUP(F122,Lista!A:A,1,0)</f>
        <v>LOK3231</v>
      </c>
      <c r="AE122" s="140"/>
      <c r="AF122" s="141"/>
      <c r="AG122" s="142"/>
    </row>
    <row r="123" spans="1:33" s="138" customFormat="1">
      <c r="A123" s="120" t="str">
        <f t="shared" si="5"/>
        <v>Dostępny</v>
      </c>
      <c r="C123" s="138" t="s">
        <v>77</v>
      </c>
      <c r="D123" s="138" t="s">
        <v>3820</v>
      </c>
      <c r="E123" s="47" t="s">
        <v>3821</v>
      </c>
      <c r="F123" s="138" t="s">
        <v>3819</v>
      </c>
      <c r="G123" s="139"/>
      <c r="H123" s="120" t="s">
        <v>2504</v>
      </c>
      <c r="I123" s="138" t="s">
        <v>3674</v>
      </c>
      <c r="J123" s="120" t="s">
        <v>23</v>
      </c>
      <c r="K123" s="126">
        <f>SUMIF(Kalkulator!$C$6:$C$26,I123,Kalkulator!$N$6:$N$26)</f>
        <v>476.66666666666669</v>
      </c>
      <c r="O123" s="138" t="s">
        <v>5144</v>
      </c>
      <c r="P123" s="138" t="s">
        <v>5143</v>
      </c>
      <c r="R123" s="121" t="str">
        <f>TEXT(Kalkulator!$F$3,"d.mm")&amp;" - "&amp;TEXT(Kalkulator!$H$3,"d.mm.rrrr")</f>
        <v>1.04 - 30.04.2024</v>
      </c>
      <c r="S123" s="122">
        <f>Kalkulator!$F$3</f>
        <v>45383</v>
      </c>
      <c r="T123" s="123">
        <f>Kalkulator!$F$3</f>
        <v>45383</v>
      </c>
      <c r="AD123" s="119" t="str">
        <f>VLOOKUP(F123,Lista!A:A,1,0)</f>
        <v>LOK3232</v>
      </c>
      <c r="AE123" s="140"/>
      <c r="AF123" s="141"/>
      <c r="AG123" s="142"/>
    </row>
    <row r="124" spans="1:33" s="138" customFormat="1">
      <c r="A124" s="120" t="str">
        <f t="shared" si="5"/>
        <v>Dostępny</v>
      </c>
      <c r="C124" s="138" t="s">
        <v>29</v>
      </c>
      <c r="D124" s="138" t="s">
        <v>42</v>
      </c>
      <c r="E124" s="47" t="s">
        <v>5645</v>
      </c>
      <c r="F124" s="138" t="s">
        <v>5644</v>
      </c>
      <c r="G124" s="139"/>
      <c r="H124" s="120" t="s">
        <v>2504</v>
      </c>
      <c r="I124" s="138" t="s">
        <v>3674</v>
      </c>
      <c r="J124" s="120" t="s">
        <v>23</v>
      </c>
      <c r="K124" s="126">
        <f>SUMIF(Kalkulator!$C$6:$C$26,I124,Kalkulator!$N$6:$N$26)</f>
        <v>476.66666666666669</v>
      </c>
      <c r="O124" s="138" t="s">
        <v>5871</v>
      </c>
      <c r="P124" s="138" t="s">
        <v>5835</v>
      </c>
      <c r="R124" s="121" t="str">
        <f>TEXT(Kalkulator!$F$3,"d.mm")&amp;" - "&amp;TEXT(Kalkulator!$H$3,"d.mm.rrrr")</f>
        <v>1.04 - 30.04.2024</v>
      </c>
      <c r="S124" s="122">
        <f>Kalkulator!$F$3</f>
        <v>45383</v>
      </c>
      <c r="T124" s="123">
        <f>Kalkulator!$F$3</f>
        <v>45383</v>
      </c>
      <c r="AD124" s="119" t="str">
        <f>VLOOKUP(F124,Lista!A:A,1,0)</f>
        <v>LOK3234</v>
      </c>
      <c r="AE124" s="140"/>
      <c r="AF124" s="141"/>
      <c r="AG124" s="142"/>
    </row>
    <row r="125" spans="1:33" s="138" customFormat="1">
      <c r="A125" s="120" t="str">
        <f t="shared" si="5"/>
        <v>Dostępny</v>
      </c>
      <c r="C125" s="138" t="s">
        <v>58</v>
      </c>
      <c r="D125" s="138" t="s">
        <v>889</v>
      </c>
      <c r="E125" s="47" t="s">
        <v>3827</v>
      </c>
      <c r="F125" s="138" t="s">
        <v>3826</v>
      </c>
      <c r="G125" s="139"/>
      <c r="H125" s="120" t="s">
        <v>2504</v>
      </c>
      <c r="I125" s="138" t="s">
        <v>3674</v>
      </c>
      <c r="J125" s="120" t="s">
        <v>23</v>
      </c>
      <c r="K125" s="126">
        <f>SUMIF(Kalkulator!$C$6:$C$26,I125,Kalkulator!$N$6:$N$26)</f>
        <v>476.66666666666669</v>
      </c>
      <c r="O125" s="138" t="s">
        <v>5146</v>
      </c>
      <c r="P125" s="138" t="s">
        <v>5145</v>
      </c>
      <c r="R125" s="121" t="str">
        <f>TEXT(Kalkulator!$F$3,"d.mm")&amp;" - "&amp;TEXT(Kalkulator!$H$3,"d.mm.rrrr")</f>
        <v>1.04 - 30.04.2024</v>
      </c>
      <c r="S125" s="122">
        <f>Kalkulator!$F$3</f>
        <v>45383</v>
      </c>
      <c r="T125" s="123">
        <f>Kalkulator!$F$3</f>
        <v>45383</v>
      </c>
      <c r="AD125" s="119" t="str">
        <f>VLOOKUP(F125,Lista!A:A,1,0)</f>
        <v>LOK3235</v>
      </c>
      <c r="AE125" s="140"/>
      <c r="AF125" s="141"/>
      <c r="AG125" s="142"/>
    </row>
    <row r="126" spans="1:33" s="138" customFormat="1">
      <c r="A126" s="120" t="str">
        <f t="shared" si="5"/>
        <v>Dostępny</v>
      </c>
      <c r="C126" s="138" t="s">
        <v>44</v>
      </c>
      <c r="D126" s="138" t="s">
        <v>259</v>
      </c>
      <c r="E126" s="47" t="s">
        <v>5647</v>
      </c>
      <c r="F126" s="138" t="s">
        <v>5646</v>
      </c>
      <c r="G126" s="139"/>
      <c r="H126" s="120" t="s">
        <v>2504</v>
      </c>
      <c r="I126" s="138" t="s">
        <v>3674</v>
      </c>
      <c r="J126" s="120" t="s">
        <v>23</v>
      </c>
      <c r="K126" s="126">
        <f>SUMIF(Kalkulator!$C$6:$C$26,I126,Kalkulator!$N$6:$N$26)</f>
        <v>476.66666666666669</v>
      </c>
      <c r="O126" s="138" t="s">
        <v>5872</v>
      </c>
      <c r="P126" s="138" t="s">
        <v>5836</v>
      </c>
      <c r="R126" s="121" t="str">
        <f>TEXT(Kalkulator!$F$3,"d.mm")&amp;" - "&amp;TEXT(Kalkulator!$H$3,"d.mm.rrrr")</f>
        <v>1.04 - 30.04.2024</v>
      </c>
      <c r="S126" s="122">
        <f>Kalkulator!$F$3</f>
        <v>45383</v>
      </c>
      <c r="T126" s="123">
        <f>Kalkulator!$F$3</f>
        <v>45383</v>
      </c>
      <c r="AD126" s="119" t="str">
        <f>VLOOKUP(F126,Lista!A:A,1,0)</f>
        <v>LOK3236</v>
      </c>
      <c r="AE126" s="140"/>
      <c r="AF126" s="141"/>
      <c r="AG126" s="142"/>
    </row>
    <row r="127" spans="1:33" s="138" customFormat="1">
      <c r="A127" s="120" t="str">
        <f t="shared" si="5"/>
        <v>Dostępny</v>
      </c>
      <c r="C127" s="138" t="s">
        <v>44</v>
      </c>
      <c r="D127" s="138" t="s">
        <v>259</v>
      </c>
      <c r="E127" s="47" t="s">
        <v>3833</v>
      </c>
      <c r="F127" s="138" t="s">
        <v>3832</v>
      </c>
      <c r="G127" s="139"/>
      <c r="H127" s="120" t="s">
        <v>2504</v>
      </c>
      <c r="I127" s="138" t="s">
        <v>3674</v>
      </c>
      <c r="J127" s="120" t="s">
        <v>23</v>
      </c>
      <c r="K127" s="126">
        <f>SUMIF(Kalkulator!$C$6:$C$26,I127,Kalkulator!$N$6:$N$26)</f>
        <v>476.66666666666669</v>
      </c>
      <c r="O127" s="138" t="s">
        <v>5148</v>
      </c>
      <c r="P127" s="138" t="s">
        <v>5147</v>
      </c>
      <c r="R127" s="121" t="str">
        <f>TEXT(Kalkulator!$F$3,"d.mm")&amp;" - "&amp;TEXT(Kalkulator!$H$3,"d.mm.rrrr")</f>
        <v>1.04 - 30.04.2024</v>
      </c>
      <c r="S127" s="122">
        <f>Kalkulator!$F$3</f>
        <v>45383</v>
      </c>
      <c r="T127" s="123">
        <f>Kalkulator!$F$3</f>
        <v>45383</v>
      </c>
      <c r="AD127" s="119" t="str">
        <f>VLOOKUP(F127,Lista!A:A,1,0)</f>
        <v>LOK3237</v>
      </c>
      <c r="AE127" s="140"/>
      <c r="AF127" s="141"/>
      <c r="AG127" s="142"/>
    </row>
    <row r="128" spans="1:33" s="138" customFormat="1">
      <c r="A128" s="120" t="str">
        <f t="shared" si="5"/>
        <v>Dostępny</v>
      </c>
      <c r="C128" s="138" t="s">
        <v>58</v>
      </c>
      <c r="D128" s="138" t="s">
        <v>59</v>
      </c>
      <c r="E128" s="47" t="s">
        <v>3839</v>
      </c>
      <c r="F128" s="138" t="s">
        <v>3838</v>
      </c>
      <c r="G128" s="139"/>
      <c r="H128" s="120" t="s">
        <v>2504</v>
      </c>
      <c r="I128" s="138" t="s">
        <v>3674</v>
      </c>
      <c r="J128" s="120" t="s">
        <v>23</v>
      </c>
      <c r="K128" s="126">
        <f>SUMIF(Kalkulator!$C$6:$C$26,I128,Kalkulator!$N$6:$N$26)</f>
        <v>476.66666666666669</v>
      </c>
      <c r="O128" s="138" t="s">
        <v>5150</v>
      </c>
      <c r="P128" s="138" t="s">
        <v>5149</v>
      </c>
      <c r="R128" s="121" t="str">
        <f>TEXT(Kalkulator!$F$3,"d.mm")&amp;" - "&amp;TEXT(Kalkulator!$H$3,"d.mm.rrrr")</f>
        <v>1.04 - 30.04.2024</v>
      </c>
      <c r="S128" s="122">
        <f>Kalkulator!$F$3</f>
        <v>45383</v>
      </c>
      <c r="T128" s="123">
        <f>Kalkulator!$F$3</f>
        <v>45383</v>
      </c>
      <c r="AD128" s="119" t="str">
        <f>VLOOKUP(F128,Lista!A:A,1,0)</f>
        <v>LOK3240</v>
      </c>
      <c r="AE128" s="140"/>
      <c r="AF128" s="141"/>
      <c r="AG128" s="142"/>
    </row>
    <row r="129" spans="1:33" s="138" customFormat="1">
      <c r="A129" s="120" t="str">
        <f t="shared" si="5"/>
        <v>Dostępny</v>
      </c>
      <c r="C129" s="138" t="s">
        <v>58</v>
      </c>
      <c r="D129" s="138" t="s">
        <v>59</v>
      </c>
      <c r="E129" s="47" t="s">
        <v>3845</v>
      </c>
      <c r="F129" s="138" t="s">
        <v>3844</v>
      </c>
      <c r="G129" s="139"/>
      <c r="H129" s="120" t="s">
        <v>2504</v>
      </c>
      <c r="I129" s="138" t="s">
        <v>3674</v>
      </c>
      <c r="J129" s="120" t="s">
        <v>23</v>
      </c>
      <c r="K129" s="126">
        <f>SUMIF(Kalkulator!$C$6:$C$26,I129,Kalkulator!$N$6:$N$26)</f>
        <v>476.66666666666669</v>
      </c>
      <c r="O129" s="138" t="s">
        <v>5152</v>
      </c>
      <c r="P129" s="138" t="s">
        <v>5151</v>
      </c>
      <c r="R129" s="121" t="str">
        <f>TEXT(Kalkulator!$F$3,"d.mm")&amp;" - "&amp;TEXT(Kalkulator!$H$3,"d.mm.rrrr")</f>
        <v>1.04 - 30.04.2024</v>
      </c>
      <c r="S129" s="122">
        <f>Kalkulator!$F$3</f>
        <v>45383</v>
      </c>
      <c r="T129" s="123">
        <f>Kalkulator!$F$3</f>
        <v>45383</v>
      </c>
      <c r="AD129" s="119" t="str">
        <f>VLOOKUP(F129,Lista!A:A,1,0)</f>
        <v>LOK3241</v>
      </c>
      <c r="AE129" s="140"/>
      <c r="AF129" s="141"/>
      <c r="AG129" s="142"/>
    </row>
    <row r="130" spans="1:33" s="138" customFormat="1">
      <c r="A130" s="120" t="str">
        <f t="shared" si="5"/>
        <v>Dostępny</v>
      </c>
      <c r="C130" s="138" t="s">
        <v>58</v>
      </c>
      <c r="D130" s="138" t="s">
        <v>59</v>
      </c>
      <c r="E130" s="47" t="s">
        <v>3851</v>
      </c>
      <c r="F130" s="138" t="s">
        <v>3850</v>
      </c>
      <c r="G130" s="139"/>
      <c r="H130" s="120" t="s">
        <v>2504</v>
      </c>
      <c r="I130" s="138" t="s">
        <v>3674</v>
      </c>
      <c r="J130" s="120" t="s">
        <v>23</v>
      </c>
      <c r="K130" s="126">
        <f>SUMIF(Kalkulator!$C$6:$C$26,I130,Kalkulator!$N$6:$N$26)</f>
        <v>476.66666666666669</v>
      </c>
      <c r="O130" s="138" t="s">
        <v>5154</v>
      </c>
      <c r="P130" s="138" t="s">
        <v>5153</v>
      </c>
      <c r="R130" s="121" t="str">
        <f>TEXT(Kalkulator!$F$3,"d.mm")&amp;" - "&amp;TEXT(Kalkulator!$H$3,"d.mm.rrrr")</f>
        <v>1.04 - 30.04.2024</v>
      </c>
      <c r="S130" s="122">
        <f>Kalkulator!$F$3</f>
        <v>45383</v>
      </c>
      <c r="T130" s="123">
        <f>Kalkulator!$F$3</f>
        <v>45383</v>
      </c>
      <c r="AD130" s="119" t="str">
        <f>VLOOKUP(F130,Lista!A:A,1,0)</f>
        <v>LOK3244</v>
      </c>
      <c r="AE130" s="140"/>
      <c r="AF130" s="141"/>
      <c r="AG130" s="142"/>
    </row>
    <row r="131" spans="1:33" s="138" customFormat="1">
      <c r="A131" s="120" t="str">
        <f t="shared" si="5"/>
        <v>Dostępny</v>
      </c>
      <c r="C131" s="138" t="s">
        <v>58</v>
      </c>
      <c r="D131" s="138" t="s">
        <v>59</v>
      </c>
      <c r="E131" s="47" t="s">
        <v>3857</v>
      </c>
      <c r="F131" s="138" t="s">
        <v>3856</v>
      </c>
      <c r="G131" s="139"/>
      <c r="H131" s="120" t="s">
        <v>2504</v>
      </c>
      <c r="I131" s="138" t="s">
        <v>3674</v>
      </c>
      <c r="J131" s="120" t="s">
        <v>23</v>
      </c>
      <c r="K131" s="126">
        <f>SUMIF(Kalkulator!$C$6:$C$26,I131,Kalkulator!$N$6:$N$26)</f>
        <v>476.66666666666669</v>
      </c>
      <c r="O131" s="138" t="s">
        <v>5156</v>
      </c>
      <c r="P131" s="138" t="s">
        <v>5155</v>
      </c>
      <c r="R131" s="121" t="str">
        <f>TEXT(Kalkulator!$F$3,"d.mm")&amp;" - "&amp;TEXT(Kalkulator!$H$3,"d.mm.rrrr")</f>
        <v>1.04 - 30.04.2024</v>
      </c>
      <c r="S131" s="122">
        <f>Kalkulator!$F$3</f>
        <v>45383</v>
      </c>
      <c r="T131" s="123">
        <f>Kalkulator!$F$3</f>
        <v>45383</v>
      </c>
      <c r="AD131" s="119" t="str">
        <f>VLOOKUP(F131,Lista!A:A,1,0)</f>
        <v>LOK3249</v>
      </c>
      <c r="AE131" s="140"/>
      <c r="AF131" s="141"/>
      <c r="AG131" s="142"/>
    </row>
    <row r="132" spans="1:33" s="138" customFormat="1">
      <c r="A132" s="120" t="str">
        <f t="shared" si="5"/>
        <v>Dostępny</v>
      </c>
      <c r="C132" s="138" t="s">
        <v>58</v>
      </c>
      <c r="D132" s="138" t="s">
        <v>59</v>
      </c>
      <c r="E132" s="47" t="s">
        <v>3863</v>
      </c>
      <c r="F132" s="138" t="s">
        <v>3862</v>
      </c>
      <c r="G132" s="139"/>
      <c r="H132" s="120" t="s">
        <v>2504</v>
      </c>
      <c r="I132" s="138" t="s">
        <v>3674</v>
      </c>
      <c r="J132" s="120" t="s">
        <v>23</v>
      </c>
      <c r="K132" s="126">
        <f>SUMIF(Kalkulator!$C$6:$C$26,I132,Kalkulator!$N$6:$N$26)</f>
        <v>476.66666666666669</v>
      </c>
      <c r="O132" s="138" t="s">
        <v>5158</v>
      </c>
      <c r="P132" s="138" t="s">
        <v>5157</v>
      </c>
      <c r="R132" s="121" t="str">
        <f>TEXT(Kalkulator!$F$3,"d.mm")&amp;" - "&amp;TEXT(Kalkulator!$H$3,"d.mm.rrrr")</f>
        <v>1.04 - 30.04.2024</v>
      </c>
      <c r="S132" s="122">
        <f>Kalkulator!$F$3</f>
        <v>45383</v>
      </c>
      <c r="T132" s="123">
        <f>Kalkulator!$F$3</f>
        <v>45383</v>
      </c>
      <c r="AD132" s="119" t="str">
        <f>VLOOKUP(F132,Lista!A:A,1,0)</f>
        <v>LOK3252</v>
      </c>
      <c r="AE132" s="140"/>
      <c r="AF132" s="141"/>
      <c r="AG132" s="142"/>
    </row>
    <row r="133" spans="1:33" s="138" customFormat="1">
      <c r="A133" s="120" t="str">
        <f t="shared" si="5"/>
        <v>Dostępny</v>
      </c>
      <c r="C133" s="138" t="s">
        <v>58</v>
      </c>
      <c r="D133" s="138" t="s">
        <v>59</v>
      </c>
      <c r="E133" s="47" t="s">
        <v>3869</v>
      </c>
      <c r="F133" s="138" t="s">
        <v>3868</v>
      </c>
      <c r="G133" s="139"/>
      <c r="H133" s="120" t="s">
        <v>2504</v>
      </c>
      <c r="I133" s="138" t="s">
        <v>3674</v>
      </c>
      <c r="J133" s="120" t="s">
        <v>23</v>
      </c>
      <c r="K133" s="126">
        <f>SUMIF(Kalkulator!$C$6:$C$26,I133,Kalkulator!$N$6:$N$26)</f>
        <v>476.66666666666669</v>
      </c>
      <c r="O133" s="138" t="s">
        <v>5160</v>
      </c>
      <c r="P133" s="138" t="s">
        <v>5159</v>
      </c>
      <c r="R133" s="121" t="str">
        <f>TEXT(Kalkulator!$F$3,"d.mm")&amp;" - "&amp;TEXT(Kalkulator!$H$3,"d.mm.rrrr")</f>
        <v>1.04 - 30.04.2024</v>
      </c>
      <c r="S133" s="122">
        <f>Kalkulator!$F$3</f>
        <v>45383</v>
      </c>
      <c r="T133" s="123">
        <f>Kalkulator!$F$3</f>
        <v>45383</v>
      </c>
      <c r="AD133" s="119" t="str">
        <f>VLOOKUP(F133,Lista!A:A,1,0)</f>
        <v>LOK3254</v>
      </c>
      <c r="AE133" s="140"/>
      <c r="AF133" s="141"/>
      <c r="AG133" s="142"/>
    </row>
    <row r="134" spans="1:33" s="138" customFormat="1">
      <c r="A134" s="120" t="str">
        <f t="shared" si="5"/>
        <v>Dostępny</v>
      </c>
      <c r="C134" s="138" t="s">
        <v>58</v>
      </c>
      <c r="D134" s="138" t="s">
        <v>59</v>
      </c>
      <c r="E134" s="47" t="s">
        <v>3875</v>
      </c>
      <c r="F134" s="138" t="s">
        <v>3874</v>
      </c>
      <c r="G134" s="139"/>
      <c r="H134" s="120" t="s">
        <v>2504</v>
      </c>
      <c r="I134" s="138" t="s">
        <v>3674</v>
      </c>
      <c r="J134" s="120" t="s">
        <v>23</v>
      </c>
      <c r="K134" s="126">
        <f>SUMIF(Kalkulator!$C$6:$C$26,I134,Kalkulator!$N$6:$N$26)</f>
        <v>476.66666666666669</v>
      </c>
      <c r="O134" s="138" t="s">
        <v>5162</v>
      </c>
      <c r="P134" s="138" t="s">
        <v>5161</v>
      </c>
      <c r="R134" s="121" t="str">
        <f>TEXT(Kalkulator!$F$3,"d.mm")&amp;" - "&amp;TEXT(Kalkulator!$H$3,"d.mm.rrrr")</f>
        <v>1.04 - 30.04.2024</v>
      </c>
      <c r="S134" s="122">
        <f>Kalkulator!$F$3</f>
        <v>45383</v>
      </c>
      <c r="T134" s="123">
        <f>Kalkulator!$F$3</f>
        <v>45383</v>
      </c>
      <c r="AD134" s="119" t="str">
        <f>VLOOKUP(F134,Lista!A:A,1,0)</f>
        <v>LOK3256</v>
      </c>
      <c r="AE134" s="140"/>
      <c r="AF134" s="141"/>
      <c r="AG134" s="142"/>
    </row>
    <row r="135" spans="1:33" s="138" customFormat="1">
      <c r="A135" s="120" t="str">
        <f t="shared" si="5"/>
        <v>Dostępny</v>
      </c>
      <c r="C135" s="138" t="s">
        <v>44</v>
      </c>
      <c r="D135" s="138" t="s">
        <v>3880</v>
      </c>
      <c r="E135" s="47" t="s">
        <v>3881</v>
      </c>
      <c r="F135" s="138" t="s">
        <v>3879</v>
      </c>
      <c r="G135" s="139"/>
      <c r="H135" s="120" t="s">
        <v>2504</v>
      </c>
      <c r="I135" s="138" t="s">
        <v>3674</v>
      </c>
      <c r="J135" s="120" t="s">
        <v>23</v>
      </c>
      <c r="K135" s="126">
        <f>SUMIF(Kalkulator!$C$6:$C$26,I135,Kalkulator!$N$6:$N$26)</f>
        <v>476.66666666666669</v>
      </c>
      <c r="O135" s="138" t="s">
        <v>5164</v>
      </c>
      <c r="P135" s="138" t="s">
        <v>5163</v>
      </c>
      <c r="R135" s="121" t="str">
        <f>TEXT(Kalkulator!$F$3,"d.mm")&amp;" - "&amp;TEXT(Kalkulator!$H$3,"d.mm.rrrr")</f>
        <v>1.04 - 30.04.2024</v>
      </c>
      <c r="S135" s="122">
        <f>Kalkulator!$F$3</f>
        <v>45383</v>
      </c>
      <c r="T135" s="123">
        <f>Kalkulator!$F$3</f>
        <v>45383</v>
      </c>
      <c r="AD135" s="119" t="str">
        <f>VLOOKUP(F135,Lista!A:A,1,0)</f>
        <v>LOK3257</v>
      </c>
      <c r="AE135" s="140"/>
      <c r="AF135" s="141"/>
      <c r="AG135" s="142"/>
    </row>
    <row r="136" spans="1:33" s="138" customFormat="1">
      <c r="A136" s="120" t="str">
        <f t="shared" si="5"/>
        <v>Dostępny</v>
      </c>
      <c r="C136" s="138" t="s">
        <v>29</v>
      </c>
      <c r="D136" s="138" t="s">
        <v>5649</v>
      </c>
      <c r="E136" s="47" t="s">
        <v>5650</v>
      </c>
      <c r="F136" s="138" t="s">
        <v>5648</v>
      </c>
      <c r="G136" s="139"/>
      <c r="H136" s="120" t="s">
        <v>2504</v>
      </c>
      <c r="I136" s="138" t="s">
        <v>3674</v>
      </c>
      <c r="J136" s="120" t="s">
        <v>23</v>
      </c>
      <c r="K136" s="126">
        <f>SUMIF(Kalkulator!$C$6:$C$26,I136,Kalkulator!$N$6:$N$26)</f>
        <v>476.66666666666669</v>
      </c>
      <c r="O136" s="138" t="s">
        <v>5873</v>
      </c>
      <c r="P136" s="138" t="s">
        <v>5837</v>
      </c>
      <c r="R136" s="121" t="str">
        <f>TEXT(Kalkulator!$F$3,"d.mm")&amp;" - "&amp;TEXT(Kalkulator!$H$3,"d.mm.rrrr")</f>
        <v>1.04 - 30.04.2024</v>
      </c>
      <c r="S136" s="122">
        <f>Kalkulator!$F$3</f>
        <v>45383</v>
      </c>
      <c r="T136" s="123">
        <f>Kalkulator!$F$3</f>
        <v>45383</v>
      </c>
      <c r="AD136" s="119" t="str">
        <f>VLOOKUP(F136,Lista!A:A,1,0)</f>
        <v>LOK3259</v>
      </c>
      <c r="AE136" s="140"/>
      <c r="AF136" s="141"/>
      <c r="AG136" s="142"/>
    </row>
    <row r="137" spans="1:33" s="138" customFormat="1">
      <c r="A137" s="120" t="str">
        <f t="shared" si="5"/>
        <v>Dostępny</v>
      </c>
      <c r="C137" s="138" t="s">
        <v>54</v>
      </c>
      <c r="D137" s="138" t="s">
        <v>55</v>
      </c>
      <c r="E137" s="47" t="s">
        <v>3887</v>
      </c>
      <c r="F137" s="138" t="s">
        <v>3886</v>
      </c>
      <c r="G137" s="139"/>
      <c r="H137" s="120" t="s">
        <v>2504</v>
      </c>
      <c r="I137" s="138" t="s">
        <v>3674</v>
      </c>
      <c r="J137" s="120" t="s">
        <v>23</v>
      </c>
      <c r="K137" s="126">
        <f>SUMIF(Kalkulator!$C$6:$C$26,I137,Kalkulator!$N$6:$N$26)</f>
        <v>476.66666666666669</v>
      </c>
      <c r="O137" s="138" t="s">
        <v>5166</v>
      </c>
      <c r="P137" s="138" t="s">
        <v>5165</v>
      </c>
      <c r="R137" s="121" t="str">
        <f>TEXT(Kalkulator!$F$3,"d.mm")&amp;" - "&amp;TEXT(Kalkulator!$H$3,"d.mm.rrrr")</f>
        <v>1.04 - 30.04.2024</v>
      </c>
      <c r="S137" s="122">
        <f>Kalkulator!$F$3</f>
        <v>45383</v>
      </c>
      <c r="T137" s="123">
        <f>Kalkulator!$F$3</f>
        <v>45383</v>
      </c>
      <c r="AD137" s="119" t="str">
        <f>VLOOKUP(F137,Lista!A:A,1,0)</f>
        <v>LOK3262</v>
      </c>
      <c r="AE137" s="140"/>
      <c r="AF137" s="141"/>
      <c r="AG137" s="142"/>
    </row>
    <row r="138" spans="1:33" s="138" customFormat="1">
      <c r="A138" s="120" t="str">
        <f t="shared" si="5"/>
        <v>Dostępny</v>
      </c>
      <c r="C138" s="138" t="s">
        <v>54</v>
      </c>
      <c r="D138" s="138" t="s">
        <v>55</v>
      </c>
      <c r="E138" s="47" t="s">
        <v>3893</v>
      </c>
      <c r="F138" s="138" t="s">
        <v>3892</v>
      </c>
      <c r="G138" s="139"/>
      <c r="H138" s="120" t="s">
        <v>2504</v>
      </c>
      <c r="I138" s="138" t="s">
        <v>3674</v>
      </c>
      <c r="J138" s="120" t="s">
        <v>23</v>
      </c>
      <c r="K138" s="126">
        <f>SUMIF(Kalkulator!$C$6:$C$26,I138,Kalkulator!$N$6:$N$26)</f>
        <v>476.66666666666669</v>
      </c>
      <c r="O138" s="138" t="s">
        <v>5168</v>
      </c>
      <c r="P138" s="138" t="s">
        <v>5167</v>
      </c>
      <c r="R138" s="121" t="str">
        <f>TEXT(Kalkulator!$F$3,"d.mm")&amp;" - "&amp;TEXT(Kalkulator!$H$3,"d.mm.rrrr")</f>
        <v>1.04 - 30.04.2024</v>
      </c>
      <c r="S138" s="122">
        <f>Kalkulator!$F$3</f>
        <v>45383</v>
      </c>
      <c r="T138" s="123">
        <f>Kalkulator!$F$3</f>
        <v>45383</v>
      </c>
      <c r="AD138" s="119" t="str">
        <f>VLOOKUP(F138,Lista!A:A,1,0)</f>
        <v>LOK3263</v>
      </c>
      <c r="AE138" s="140"/>
      <c r="AF138" s="141"/>
      <c r="AG138" s="142"/>
    </row>
    <row r="139" spans="1:33" s="138" customFormat="1">
      <c r="A139" s="120" t="str">
        <f t="shared" si="5"/>
        <v>Dostępny</v>
      </c>
      <c r="C139" s="138" t="s">
        <v>54</v>
      </c>
      <c r="D139" s="138" t="s">
        <v>55</v>
      </c>
      <c r="E139" s="47" t="s">
        <v>3899</v>
      </c>
      <c r="F139" s="138" t="s">
        <v>3898</v>
      </c>
      <c r="G139" s="139"/>
      <c r="H139" s="120" t="s">
        <v>2504</v>
      </c>
      <c r="I139" s="138" t="s">
        <v>3674</v>
      </c>
      <c r="J139" s="120" t="s">
        <v>23</v>
      </c>
      <c r="K139" s="126">
        <f>SUMIF(Kalkulator!$C$6:$C$26,I139,Kalkulator!$N$6:$N$26)</f>
        <v>476.66666666666669</v>
      </c>
      <c r="O139" s="138" t="s">
        <v>5170</v>
      </c>
      <c r="P139" s="138" t="s">
        <v>5169</v>
      </c>
      <c r="R139" s="121" t="str">
        <f>TEXT(Kalkulator!$F$3,"d.mm")&amp;" - "&amp;TEXT(Kalkulator!$H$3,"d.mm.rrrr")</f>
        <v>1.04 - 30.04.2024</v>
      </c>
      <c r="S139" s="122">
        <f>Kalkulator!$F$3</f>
        <v>45383</v>
      </c>
      <c r="T139" s="123">
        <f>Kalkulator!$F$3</f>
        <v>45383</v>
      </c>
      <c r="AD139" s="119" t="str">
        <f>VLOOKUP(F139,Lista!A:A,1,0)</f>
        <v>LOK3264</v>
      </c>
      <c r="AE139" s="140"/>
      <c r="AF139" s="141"/>
      <c r="AG139" s="142"/>
    </row>
    <row r="140" spans="1:33" s="138" customFormat="1">
      <c r="A140" s="120" t="str">
        <f t="shared" si="5"/>
        <v>Dostępny</v>
      </c>
      <c r="C140" s="138" t="s">
        <v>54</v>
      </c>
      <c r="D140" s="138" t="s">
        <v>55</v>
      </c>
      <c r="E140" s="47" t="s">
        <v>3905</v>
      </c>
      <c r="F140" s="138" t="s">
        <v>3904</v>
      </c>
      <c r="G140" s="139"/>
      <c r="H140" s="120" t="s">
        <v>2504</v>
      </c>
      <c r="I140" s="138" t="s">
        <v>3674</v>
      </c>
      <c r="J140" s="120" t="s">
        <v>23</v>
      </c>
      <c r="K140" s="126">
        <f>SUMIF(Kalkulator!$C$6:$C$26,I140,Kalkulator!$N$6:$N$26)</f>
        <v>476.66666666666669</v>
      </c>
      <c r="O140" s="138" t="s">
        <v>5172</v>
      </c>
      <c r="P140" s="138" t="s">
        <v>5171</v>
      </c>
      <c r="R140" s="121" t="str">
        <f>TEXT(Kalkulator!$F$3,"d.mm")&amp;" - "&amp;TEXT(Kalkulator!$H$3,"d.mm.rrrr")</f>
        <v>1.04 - 30.04.2024</v>
      </c>
      <c r="S140" s="122">
        <f>Kalkulator!$F$3</f>
        <v>45383</v>
      </c>
      <c r="T140" s="123">
        <f>Kalkulator!$F$3</f>
        <v>45383</v>
      </c>
      <c r="AD140" s="119" t="str">
        <f>VLOOKUP(F140,Lista!A:A,1,0)</f>
        <v>LOK3267</v>
      </c>
      <c r="AE140" s="140"/>
      <c r="AF140" s="141"/>
      <c r="AG140" s="142"/>
    </row>
    <row r="141" spans="1:33" s="138" customFormat="1">
      <c r="A141" s="120" t="str">
        <f t="shared" si="5"/>
        <v>Dostępny</v>
      </c>
      <c r="C141" s="138" t="s">
        <v>54</v>
      </c>
      <c r="D141" s="138" t="s">
        <v>55</v>
      </c>
      <c r="E141" s="47" t="s">
        <v>3910</v>
      </c>
      <c r="F141" s="138" t="s">
        <v>3909</v>
      </c>
      <c r="G141" s="139"/>
      <c r="H141" s="120" t="s">
        <v>2504</v>
      </c>
      <c r="I141" s="138" t="s">
        <v>3674</v>
      </c>
      <c r="J141" s="120" t="s">
        <v>23</v>
      </c>
      <c r="K141" s="126">
        <f>SUMIF(Kalkulator!$C$6:$C$26,I141,Kalkulator!$N$6:$N$26)</f>
        <v>476.66666666666669</v>
      </c>
      <c r="O141" s="138" t="s">
        <v>5174</v>
      </c>
      <c r="P141" s="138" t="s">
        <v>5173</v>
      </c>
      <c r="R141" s="121" t="str">
        <f>TEXT(Kalkulator!$F$3,"d.mm")&amp;" - "&amp;TEXT(Kalkulator!$H$3,"d.mm.rrrr")</f>
        <v>1.04 - 30.04.2024</v>
      </c>
      <c r="S141" s="122">
        <f>Kalkulator!$F$3</f>
        <v>45383</v>
      </c>
      <c r="T141" s="123">
        <f>Kalkulator!$F$3</f>
        <v>45383</v>
      </c>
      <c r="AD141" s="119" t="str">
        <f>VLOOKUP(F141,Lista!A:A,1,0)</f>
        <v>LOK3268</v>
      </c>
      <c r="AE141" s="140"/>
      <c r="AF141" s="141"/>
      <c r="AG141" s="142"/>
    </row>
    <row r="142" spans="1:33" s="138" customFormat="1">
      <c r="A142" s="120" t="str">
        <f t="shared" si="5"/>
        <v>Dostępny</v>
      </c>
      <c r="C142" s="138" t="s">
        <v>54</v>
      </c>
      <c r="D142" s="138" t="s">
        <v>55</v>
      </c>
      <c r="E142" s="47" t="s">
        <v>3916</v>
      </c>
      <c r="F142" s="138" t="s">
        <v>3915</v>
      </c>
      <c r="G142" s="139"/>
      <c r="H142" s="120" t="s">
        <v>2504</v>
      </c>
      <c r="I142" s="138" t="s">
        <v>3674</v>
      </c>
      <c r="J142" s="120" t="s">
        <v>23</v>
      </c>
      <c r="K142" s="126">
        <f>SUMIF(Kalkulator!$C$6:$C$26,I142,Kalkulator!$N$6:$N$26)</f>
        <v>476.66666666666669</v>
      </c>
      <c r="O142" s="138" t="s">
        <v>5176</v>
      </c>
      <c r="P142" s="138" t="s">
        <v>5175</v>
      </c>
      <c r="R142" s="121" t="str">
        <f>TEXT(Kalkulator!$F$3,"d.mm")&amp;" - "&amp;TEXT(Kalkulator!$H$3,"d.mm.rrrr")</f>
        <v>1.04 - 30.04.2024</v>
      </c>
      <c r="S142" s="122">
        <f>Kalkulator!$F$3</f>
        <v>45383</v>
      </c>
      <c r="T142" s="123">
        <f>Kalkulator!$F$3</f>
        <v>45383</v>
      </c>
      <c r="AD142" s="119" t="str">
        <f>VLOOKUP(F142,Lista!A:A,1,0)</f>
        <v>LOK3269</v>
      </c>
      <c r="AE142" s="140"/>
      <c r="AF142" s="141"/>
      <c r="AG142" s="142"/>
    </row>
    <row r="143" spans="1:33" s="138" customFormat="1">
      <c r="A143" s="120" t="str">
        <f t="shared" si="5"/>
        <v>Dostępny</v>
      </c>
      <c r="C143" s="138" t="s">
        <v>54</v>
      </c>
      <c r="D143" s="138" t="s">
        <v>55</v>
      </c>
      <c r="E143" s="47" t="s">
        <v>3922</v>
      </c>
      <c r="F143" s="138" t="s">
        <v>3921</v>
      </c>
      <c r="G143" s="139"/>
      <c r="H143" s="120" t="s">
        <v>2504</v>
      </c>
      <c r="I143" s="138" t="s">
        <v>3674</v>
      </c>
      <c r="J143" s="120" t="s">
        <v>23</v>
      </c>
      <c r="K143" s="126">
        <f>SUMIF(Kalkulator!$C$6:$C$26,I143,Kalkulator!$N$6:$N$26)</f>
        <v>476.66666666666669</v>
      </c>
      <c r="O143" s="138" t="s">
        <v>5178</v>
      </c>
      <c r="P143" s="138" t="s">
        <v>5177</v>
      </c>
      <c r="R143" s="121" t="str">
        <f>TEXT(Kalkulator!$F$3,"d.mm")&amp;" - "&amp;TEXT(Kalkulator!$H$3,"d.mm.rrrr")</f>
        <v>1.04 - 30.04.2024</v>
      </c>
      <c r="S143" s="122">
        <f>Kalkulator!$F$3</f>
        <v>45383</v>
      </c>
      <c r="T143" s="123">
        <f>Kalkulator!$F$3</f>
        <v>45383</v>
      </c>
      <c r="AD143" s="119" t="str">
        <f>VLOOKUP(F143,Lista!A:A,1,0)</f>
        <v>LOK3270</v>
      </c>
      <c r="AE143" s="140"/>
      <c r="AF143" s="141"/>
      <c r="AG143" s="142"/>
    </row>
    <row r="144" spans="1:33" s="138" customFormat="1">
      <c r="A144" s="120" t="str">
        <f t="shared" si="5"/>
        <v>Dostępny</v>
      </c>
      <c r="C144" s="138" t="s">
        <v>54</v>
      </c>
      <c r="D144" s="138" t="s">
        <v>55</v>
      </c>
      <c r="E144" s="47" t="s">
        <v>3927</v>
      </c>
      <c r="F144" s="138" t="s">
        <v>3926</v>
      </c>
      <c r="G144" s="139"/>
      <c r="H144" s="120" t="s">
        <v>2504</v>
      </c>
      <c r="I144" s="138" t="s">
        <v>3674</v>
      </c>
      <c r="J144" s="120" t="s">
        <v>23</v>
      </c>
      <c r="K144" s="126">
        <f>SUMIF(Kalkulator!$C$6:$C$26,I144,Kalkulator!$N$6:$N$26)</f>
        <v>476.66666666666669</v>
      </c>
      <c r="O144" s="138" t="s">
        <v>5180</v>
      </c>
      <c r="P144" s="138" t="s">
        <v>5179</v>
      </c>
      <c r="R144" s="121" t="str">
        <f>TEXT(Kalkulator!$F$3,"d.mm")&amp;" - "&amp;TEXT(Kalkulator!$H$3,"d.mm.rrrr")</f>
        <v>1.04 - 30.04.2024</v>
      </c>
      <c r="S144" s="122">
        <f>Kalkulator!$F$3</f>
        <v>45383</v>
      </c>
      <c r="T144" s="123">
        <f>Kalkulator!$F$3</f>
        <v>45383</v>
      </c>
      <c r="AD144" s="119" t="str">
        <f>VLOOKUP(F144,Lista!A:A,1,0)</f>
        <v>LOK3271</v>
      </c>
      <c r="AE144" s="140"/>
      <c r="AF144" s="141"/>
      <c r="AG144" s="142"/>
    </row>
    <row r="145" spans="1:33" s="138" customFormat="1">
      <c r="A145" s="120" t="str">
        <f t="shared" si="5"/>
        <v>Dostępny</v>
      </c>
      <c r="C145" s="138" t="s">
        <v>54</v>
      </c>
      <c r="D145" s="138" t="s">
        <v>55</v>
      </c>
      <c r="E145" s="47" t="s">
        <v>3933</v>
      </c>
      <c r="F145" s="138" t="s">
        <v>3932</v>
      </c>
      <c r="G145" s="139"/>
      <c r="H145" s="120" t="s">
        <v>2504</v>
      </c>
      <c r="I145" s="138" t="s">
        <v>3674</v>
      </c>
      <c r="J145" s="120" t="s">
        <v>23</v>
      </c>
      <c r="K145" s="126">
        <f>SUMIF(Kalkulator!$C$6:$C$26,I145,Kalkulator!$N$6:$N$26)</f>
        <v>476.66666666666669</v>
      </c>
      <c r="O145" s="138" t="s">
        <v>5182</v>
      </c>
      <c r="P145" s="138" t="s">
        <v>5181</v>
      </c>
      <c r="R145" s="121" t="str">
        <f>TEXT(Kalkulator!$F$3,"d.mm")&amp;" - "&amp;TEXT(Kalkulator!$H$3,"d.mm.rrrr")</f>
        <v>1.04 - 30.04.2024</v>
      </c>
      <c r="S145" s="122">
        <f>Kalkulator!$F$3</f>
        <v>45383</v>
      </c>
      <c r="T145" s="123">
        <f>Kalkulator!$F$3</f>
        <v>45383</v>
      </c>
      <c r="AD145" s="119" t="str">
        <f>VLOOKUP(F145,Lista!A:A,1,0)</f>
        <v>LOK3272</v>
      </c>
      <c r="AE145" s="140"/>
      <c r="AF145" s="141"/>
      <c r="AG145" s="142"/>
    </row>
    <row r="146" spans="1:33" s="138" customFormat="1">
      <c r="A146" s="120" t="str">
        <f t="shared" si="5"/>
        <v>Dostępny</v>
      </c>
      <c r="C146" s="138" t="s">
        <v>54</v>
      </c>
      <c r="D146" s="138" t="s">
        <v>55</v>
      </c>
      <c r="E146" s="47" t="s">
        <v>3938</v>
      </c>
      <c r="F146" s="138" t="s">
        <v>3937</v>
      </c>
      <c r="G146" s="139"/>
      <c r="H146" s="120" t="s">
        <v>2504</v>
      </c>
      <c r="I146" s="138" t="s">
        <v>3674</v>
      </c>
      <c r="J146" s="120" t="s">
        <v>23</v>
      </c>
      <c r="K146" s="126">
        <f>SUMIF(Kalkulator!$C$6:$C$26,I146,Kalkulator!$N$6:$N$26)</f>
        <v>476.66666666666669</v>
      </c>
      <c r="O146" s="138" t="s">
        <v>5184</v>
      </c>
      <c r="P146" s="138" t="s">
        <v>5183</v>
      </c>
      <c r="R146" s="121" t="str">
        <f>TEXT(Kalkulator!$F$3,"d.mm")&amp;" - "&amp;TEXT(Kalkulator!$H$3,"d.mm.rrrr")</f>
        <v>1.04 - 30.04.2024</v>
      </c>
      <c r="S146" s="122">
        <f>Kalkulator!$F$3</f>
        <v>45383</v>
      </c>
      <c r="T146" s="123">
        <f>Kalkulator!$F$3</f>
        <v>45383</v>
      </c>
      <c r="AD146" s="119" t="str">
        <f>VLOOKUP(F146,Lista!A:A,1,0)</f>
        <v>LOK3273</v>
      </c>
      <c r="AE146" s="140"/>
      <c r="AF146" s="141"/>
      <c r="AG146" s="142"/>
    </row>
    <row r="147" spans="1:33" s="138" customFormat="1">
      <c r="A147" s="120" t="str">
        <f t="shared" si="5"/>
        <v>Dostępny</v>
      </c>
      <c r="C147" s="138" t="s">
        <v>54</v>
      </c>
      <c r="D147" s="138" t="s">
        <v>55</v>
      </c>
      <c r="E147" s="47" t="s">
        <v>3942</v>
      </c>
      <c r="F147" s="138" t="s">
        <v>3941</v>
      </c>
      <c r="G147" s="139"/>
      <c r="H147" s="120" t="s">
        <v>2504</v>
      </c>
      <c r="I147" s="138" t="s">
        <v>3674</v>
      </c>
      <c r="J147" s="120" t="s">
        <v>23</v>
      </c>
      <c r="K147" s="126">
        <f>SUMIF(Kalkulator!$C$6:$C$26,I147,Kalkulator!$N$6:$N$26)</f>
        <v>476.66666666666669</v>
      </c>
      <c r="O147" s="138" t="s">
        <v>5186</v>
      </c>
      <c r="P147" s="138" t="s">
        <v>5185</v>
      </c>
      <c r="R147" s="121" t="str">
        <f>TEXT(Kalkulator!$F$3,"d.mm")&amp;" - "&amp;TEXT(Kalkulator!$H$3,"d.mm.rrrr")</f>
        <v>1.04 - 30.04.2024</v>
      </c>
      <c r="S147" s="122">
        <f>Kalkulator!$F$3</f>
        <v>45383</v>
      </c>
      <c r="T147" s="123">
        <f>Kalkulator!$F$3</f>
        <v>45383</v>
      </c>
      <c r="AD147" s="119" t="str">
        <f>VLOOKUP(F147,Lista!A:A,1,0)</f>
        <v>LOK3276</v>
      </c>
      <c r="AE147" s="140"/>
      <c r="AF147" s="141"/>
      <c r="AG147" s="142"/>
    </row>
    <row r="148" spans="1:33" s="138" customFormat="1">
      <c r="A148" s="120" t="str">
        <f t="shared" si="5"/>
        <v>Dostępny</v>
      </c>
      <c r="C148" s="138" t="s">
        <v>54</v>
      </c>
      <c r="D148" s="138" t="s">
        <v>55</v>
      </c>
      <c r="E148" s="47" t="s">
        <v>3947</v>
      </c>
      <c r="F148" s="138" t="s">
        <v>3946</v>
      </c>
      <c r="G148" s="139"/>
      <c r="H148" s="120" t="s">
        <v>2504</v>
      </c>
      <c r="I148" s="138" t="s">
        <v>3674</v>
      </c>
      <c r="J148" s="120" t="s">
        <v>23</v>
      </c>
      <c r="K148" s="126">
        <f>SUMIF(Kalkulator!$C$6:$C$26,I148,Kalkulator!$N$6:$N$26)</f>
        <v>476.66666666666669</v>
      </c>
      <c r="O148" s="138" t="s">
        <v>5188</v>
      </c>
      <c r="P148" s="138" t="s">
        <v>5187</v>
      </c>
      <c r="R148" s="121" t="str">
        <f>TEXT(Kalkulator!$F$3,"d.mm")&amp;" - "&amp;TEXT(Kalkulator!$H$3,"d.mm.rrrr")</f>
        <v>1.04 - 30.04.2024</v>
      </c>
      <c r="S148" s="122">
        <f>Kalkulator!$F$3</f>
        <v>45383</v>
      </c>
      <c r="T148" s="123">
        <f>Kalkulator!$F$3</f>
        <v>45383</v>
      </c>
      <c r="AD148" s="119" t="str">
        <f>VLOOKUP(F148,Lista!A:A,1,0)</f>
        <v>LOK3280</v>
      </c>
      <c r="AE148" s="140"/>
      <c r="AF148" s="141"/>
      <c r="AG148" s="142"/>
    </row>
    <row r="149" spans="1:33" s="138" customFormat="1">
      <c r="A149" s="120" t="str">
        <f t="shared" si="5"/>
        <v>Dostępny</v>
      </c>
      <c r="C149" s="138" t="s">
        <v>54</v>
      </c>
      <c r="D149" s="138" t="s">
        <v>55</v>
      </c>
      <c r="E149" s="47" t="s">
        <v>3952</v>
      </c>
      <c r="F149" s="138" t="s">
        <v>3951</v>
      </c>
      <c r="G149" s="139"/>
      <c r="H149" s="120" t="s">
        <v>2504</v>
      </c>
      <c r="I149" s="138" t="s">
        <v>3674</v>
      </c>
      <c r="J149" s="120" t="s">
        <v>23</v>
      </c>
      <c r="K149" s="126">
        <f>SUMIF(Kalkulator!$C$6:$C$26,I149,Kalkulator!$N$6:$N$26)</f>
        <v>476.66666666666669</v>
      </c>
      <c r="O149" s="138" t="s">
        <v>5190</v>
      </c>
      <c r="P149" s="138" t="s">
        <v>5189</v>
      </c>
      <c r="R149" s="121" t="str">
        <f>TEXT(Kalkulator!$F$3,"d.mm")&amp;" - "&amp;TEXT(Kalkulator!$H$3,"d.mm.rrrr")</f>
        <v>1.04 - 30.04.2024</v>
      </c>
      <c r="S149" s="122">
        <f>Kalkulator!$F$3</f>
        <v>45383</v>
      </c>
      <c r="T149" s="123">
        <f>Kalkulator!$F$3</f>
        <v>45383</v>
      </c>
      <c r="AD149" s="119" t="str">
        <f>VLOOKUP(F149,Lista!A:A,1,0)</f>
        <v>LOK3281</v>
      </c>
      <c r="AE149" s="140"/>
      <c r="AF149" s="141"/>
      <c r="AG149" s="142"/>
    </row>
    <row r="150" spans="1:33" s="138" customFormat="1">
      <c r="A150" s="120" t="str">
        <f t="shared" si="5"/>
        <v>Dostępny</v>
      </c>
      <c r="C150" s="138" t="s">
        <v>54</v>
      </c>
      <c r="D150" s="138" t="s">
        <v>55</v>
      </c>
      <c r="E150" s="47" t="s">
        <v>3957</v>
      </c>
      <c r="F150" s="138" t="s">
        <v>3956</v>
      </c>
      <c r="G150" s="139"/>
      <c r="H150" s="120" t="s">
        <v>2504</v>
      </c>
      <c r="I150" s="138" t="s">
        <v>3674</v>
      </c>
      <c r="J150" s="120" t="s">
        <v>23</v>
      </c>
      <c r="K150" s="126">
        <f>SUMIF(Kalkulator!$C$6:$C$26,I150,Kalkulator!$N$6:$N$26)</f>
        <v>476.66666666666669</v>
      </c>
      <c r="O150" s="138" t="s">
        <v>5192</v>
      </c>
      <c r="P150" s="138" t="s">
        <v>5191</v>
      </c>
      <c r="R150" s="121" t="str">
        <f>TEXT(Kalkulator!$F$3,"d.mm")&amp;" - "&amp;TEXT(Kalkulator!$H$3,"d.mm.rrrr")</f>
        <v>1.04 - 30.04.2024</v>
      </c>
      <c r="S150" s="122">
        <f>Kalkulator!$F$3</f>
        <v>45383</v>
      </c>
      <c r="T150" s="123">
        <f>Kalkulator!$F$3</f>
        <v>45383</v>
      </c>
      <c r="AD150" s="119" t="str">
        <f>VLOOKUP(F150,Lista!A:A,1,0)</f>
        <v>LOK3284</v>
      </c>
      <c r="AE150" s="140"/>
      <c r="AF150" s="141"/>
      <c r="AG150" s="142"/>
    </row>
    <row r="151" spans="1:33" s="138" customFormat="1">
      <c r="A151" s="120" t="str">
        <f t="shared" si="5"/>
        <v>Dostępny</v>
      </c>
      <c r="C151" s="138" t="s">
        <v>54</v>
      </c>
      <c r="D151" s="138" t="s">
        <v>55</v>
      </c>
      <c r="E151" s="47" t="s">
        <v>3962</v>
      </c>
      <c r="F151" s="138" t="s">
        <v>3961</v>
      </c>
      <c r="G151" s="139"/>
      <c r="H151" s="120" t="s">
        <v>2504</v>
      </c>
      <c r="I151" s="138" t="s">
        <v>3674</v>
      </c>
      <c r="J151" s="120" t="s">
        <v>23</v>
      </c>
      <c r="K151" s="126">
        <f>SUMIF(Kalkulator!$C$6:$C$26,I151,Kalkulator!$N$6:$N$26)</f>
        <v>476.66666666666669</v>
      </c>
      <c r="O151" s="138" t="s">
        <v>5194</v>
      </c>
      <c r="P151" s="138" t="s">
        <v>5193</v>
      </c>
      <c r="R151" s="121" t="str">
        <f>TEXT(Kalkulator!$F$3,"d.mm")&amp;" - "&amp;TEXT(Kalkulator!$H$3,"d.mm.rrrr")</f>
        <v>1.04 - 30.04.2024</v>
      </c>
      <c r="S151" s="122">
        <f>Kalkulator!$F$3</f>
        <v>45383</v>
      </c>
      <c r="T151" s="123">
        <f>Kalkulator!$F$3</f>
        <v>45383</v>
      </c>
      <c r="AD151" s="119" t="str">
        <f>VLOOKUP(F151,Lista!A:A,1,0)</f>
        <v>LOK3285</v>
      </c>
      <c r="AE151" s="140"/>
      <c r="AF151" s="141"/>
      <c r="AG151" s="142"/>
    </row>
    <row r="152" spans="1:33" s="138" customFormat="1">
      <c r="A152" s="120" t="str">
        <f t="shared" si="5"/>
        <v>Dostępny</v>
      </c>
      <c r="C152" s="138" t="s">
        <v>54</v>
      </c>
      <c r="D152" s="138" t="s">
        <v>55</v>
      </c>
      <c r="E152" s="47" t="s">
        <v>3967</v>
      </c>
      <c r="F152" s="138" t="s">
        <v>3966</v>
      </c>
      <c r="G152" s="139"/>
      <c r="H152" s="120" t="s">
        <v>2504</v>
      </c>
      <c r="I152" s="138" t="s">
        <v>3674</v>
      </c>
      <c r="J152" s="120" t="s">
        <v>23</v>
      </c>
      <c r="K152" s="126">
        <f>SUMIF(Kalkulator!$C$6:$C$26,I152,Kalkulator!$N$6:$N$26)</f>
        <v>476.66666666666669</v>
      </c>
      <c r="O152" s="138" t="s">
        <v>5196</v>
      </c>
      <c r="P152" s="138" t="s">
        <v>5195</v>
      </c>
      <c r="R152" s="121" t="str">
        <f>TEXT(Kalkulator!$F$3,"d.mm")&amp;" - "&amp;TEXT(Kalkulator!$H$3,"d.mm.rrrr")</f>
        <v>1.04 - 30.04.2024</v>
      </c>
      <c r="S152" s="122">
        <f>Kalkulator!$F$3</f>
        <v>45383</v>
      </c>
      <c r="T152" s="123">
        <f>Kalkulator!$F$3</f>
        <v>45383</v>
      </c>
      <c r="AD152" s="119" t="str">
        <f>VLOOKUP(F152,Lista!A:A,1,0)</f>
        <v>LOK3290</v>
      </c>
      <c r="AE152" s="140"/>
      <c r="AF152" s="141"/>
      <c r="AG152" s="142"/>
    </row>
    <row r="153" spans="1:33" s="138" customFormat="1">
      <c r="A153" s="120" t="str">
        <f t="shared" si="5"/>
        <v>Dostępny</v>
      </c>
      <c r="C153" s="138" t="s">
        <v>54</v>
      </c>
      <c r="D153" s="138" t="s">
        <v>55</v>
      </c>
      <c r="E153" s="47" t="s">
        <v>3972</v>
      </c>
      <c r="F153" s="138" t="s">
        <v>3971</v>
      </c>
      <c r="G153" s="139"/>
      <c r="H153" s="120" t="s">
        <v>2504</v>
      </c>
      <c r="I153" s="138" t="s">
        <v>3674</v>
      </c>
      <c r="J153" s="120" t="s">
        <v>23</v>
      </c>
      <c r="K153" s="126">
        <f>SUMIF(Kalkulator!$C$6:$C$26,I153,Kalkulator!$N$6:$N$26)</f>
        <v>476.66666666666669</v>
      </c>
      <c r="O153" s="138" t="s">
        <v>5198</v>
      </c>
      <c r="P153" s="138" t="s">
        <v>5197</v>
      </c>
      <c r="R153" s="121" t="str">
        <f>TEXT(Kalkulator!$F$3,"d.mm")&amp;" - "&amp;TEXT(Kalkulator!$H$3,"d.mm.rrrr")</f>
        <v>1.04 - 30.04.2024</v>
      </c>
      <c r="S153" s="122">
        <f>Kalkulator!$F$3</f>
        <v>45383</v>
      </c>
      <c r="T153" s="123">
        <f>Kalkulator!$F$3</f>
        <v>45383</v>
      </c>
      <c r="AD153" s="119" t="str">
        <f>VLOOKUP(F153,Lista!A:A,1,0)</f>
        <v>LOK3293</v>
      </c>
      <c r="AE153" s="140"/>
      <c r="AF153" s="141"/>
      <c r="AG153" s="142"/>
    </row>
    <row r="154" spans="1:33" s="138" customFormat="1">
      <c r="A154" s="120" t="str">
        <f t="shared" si="5"/>
        <v>Dostępny</v>
      </c>
      <c r="C154" s="138" t="s">
        <v>54</v>
      </c>
      <c r="D154" s="138" t="s">
        <v>55</v>
      </c>
      <c r="E154" s="47" t="s">
        <v>401</v>
      </c>
      <c r="F154" s="138" t="s">
        <v>3976</v>
      </c>
      <c r="G154" s="139"/>
      <c r="H154" s="120" t="s">
        <v>2504</v>
      </c>
      <c r="I154" s="138" t="s">
        <v>3674</v>
      </c>
      <c r="J154" s="120" t="s">
        <v>23</v>
      </c>
      <c r="K154" s="126">
        <f>SUMIF(Kalkulator!$C$6:$C$26,I154,Kalkulator!$N$6:$N$26)</f>
        <v>476.66666666666669</v>
      </c>
      <c r="O154" s="138" t="s">
        <v>5200</v>
      </c>
      <c r="P154" s="138" t="s">
        <v>5199</v>
      </c>
      <c r="R154" s="121" t="str">
        <f>TEXT(Kalkulator!$F$3,"d.mm")&amp;" - "&amp;TEXT(Kalkulator!$H$3,"d.mm.rrrr")</f>
        <v>1.04 - 30.04.2024</v>
      </c>
      <c r="S154" s="122">
        <f>Kalkulator!$F$3</f>
        <v>45383</v>
      </c>
      <c r="T154" s="123">
        <f>Kalkulator!$F$3</f>
        <v>45383</v>
      </c>
      <c r="AD154" s="119" t="str">
        <f>VLOOKUP(F154,Lista!A:A,1,0)</f>
        <v>LOK3294</v>
      </c>
      <c r="AE154" s="140"/>
      <c r="AF154" s="141"/>
      <c r="AG154" s="142"/>
    </row>
    <row r="155" spans="1:33" s="138" customFormat="1">
      <c r="A155" s="120" t="str">
        <f t="shared" si="5"/>
        <v>Dostępny</v>
      </c>
      <c r="C155" s="138" t="s">
        <v>54</v>
      </c>
      <c r="D155" s="138" t="s">
        <v>55</v>
      </c>
      <c r="E155" s="47" t="s">
        <v>3982</v>
      </c>
      <c r="F155" s="138" t="s">
        <v>3981</v>
      </c>
      <c r="G155" s="139"/>
      <c r="H155" s="120" t="s">
        <v>2504</v>
      </c>
      <c r="I155" s="138" t="s">
        <v>3674</v>
      </c>
      <c r="J155" s="120" t="s">
        <v>23</v>
      </c>
      <c r="K155" s="126">
        <f>SUMIF(Kalkulator!$C$6:$C$26,I155,Kalkulator!$N$6:$N$26)</f>
        <v>476.66666666666669</v>
      </c>
      <c r="O155" s="138" t="s">
        <v>5202</v>
      </c>
      <c r="P155" s="138" t="s">
        <v>5201</v>
      </c>
      <c r="R155" s="121" t="str">
        <f>TEXT(Kalkulator!$F$3,"d.mm")&amp;" - "&amp;TEXT(Kalkulator!$H$3,"d.mm.rrrr")</f>
        <v>1.04 - 30.04.2024</v>
      </c>
      <c r="S155" s="122">
        <f>Kalkulator!$F$3</f>
        <v>45383</v>
      </c>
      <c r="T155" s="123">
        <f>Kalkulator!$F$3</f>
        <v>45383</v>
      </c>
      <c r="AD155" s="119" t="str">
        <f>VLOOKUP(F155,Lista!A:A,1,0)</f>
        <v>LOK3296</v>
      </c>
      <c r="AE155" s="140"/>
      <c r="AF155" s="141"/>
      <c r="AG155" s="142"/>
    </row>
    <row r="156" spans="1:33" s="138" customFormat="1">
      <c r="A156" s="120" t="str">
        <f t="shared" si="5"/>
        <v>Dostępny</v>
      </c>
      <c r="C156" s="138" t="s">
        <v>54</v>
      </c>
      <c r="D156" s="138" t="s">
        <v>55</v>
      </c>
      <c r="E156" s="47" t="s">
        <v>3987</v>
      </c>
      <c r="F156" s="138" t="s">
        <v>3986</v>
      </c>
      <c r="G156" s="139"/>
      <c r="H156" s="120" t="s">
        <v>2504</v>
      </c>
      <c r="I156" s="138" t="s">
        <v>3674</v>
      </c>
      <c r="J156" s="120" t="s">
        <v>23</v>
      </c>
      <c r="K156" s="126">
        <f>SUMIF(Kalkulator!$C$6:$C$26,I156,Kalkulator!$N$6:$N$26)</f>
        <v>476.66666666666669</v>
      </c>
      <c r="O156" s="138" t="s">
        <v>5204</v>
      </c>
      <c r="P156" s="138" t="s">
        <v>5203</v>
      </c>
      <c r="R156" s="121" t="str">
        <f>TEXT(Kalkulator!$F$3,"d.mm")&amp;" - "&amp;TEXT(Kalkulator!$H$3,"d.mm.rrrr")</f>
        <v>1.04 - 30.04.2024</v>
      </c>
      <c r="S156" s="122">
        <f>Kalkulator!$F$3</f>
        <v>45383</v>
      </c>
      <c r="T156" s="123">
        <f>Kalkulator!$F$3</f>
        <v>45383</v>
      </c>
      <c r="AD156" s="119" t="str">
        <f>VLOOKUP(F156,Lista!A:A,1,0)</f>
        <v>LOK3299</v>
      </c>
      <c r="AE156" s="140"/>
      <c r="AF156" s="141"/>
      <c r="AG156" s="142"/>
    </row>
    <row r="157" spans="1:33" s="138" customFormat="1">
      <c r="A157" s="120" t="str">
        <f t="shared" si="5"/>
        <v>Dostępny</v>
      </c>
      <c r="C157" s="138" t="s">
        <v>54</v>
      </c>
      <c r="D157" s="138" t="s">
        <v>55</v>
      </c>
      <c r="E157" s="47" t="s">
        <v>3991</v>
      </c>
      <c r="F157" s="138" t="s">
        <v>3990</v>
      </c>
      <c r="G157" s="139"/>
      <c r="H157" s="120" t="s">
        <v>2504</v>
      </c>
      <c r="I157" s="138" t="s">
        <v>3674</v>
      </c>
      <c r="J157" s="120" t="s">
        <v>23</v>
      </c>
      <c r="K157" s="126">
        <f>SUMIF(Kalkulator!$C$6:$C$26,I157,Kalkulator!$N$6:$N$26)</f>
        <v>476.66666666666669</v>
      </c>
      <c r="O157" s="138" t="s">
        <v>5206</v>
      </c>
      <c r="P157" s="138" t="s">
        <v>5205</v>
      </c>
      <c r="R157" s="121" t="str">
        <f>TEXT(Kalkulator!$F$3,"d.mm")&amp;" - "&amp;TEXT(Kalkulator!$H$3,"d.mm.rrrr")</f>
        <v>1.04 - 30.04.2024</v>
      </c>
      <c r="S157" s="122">
        <f>Kalkulator!$F$3</f>
        <v>45383</v>
      </c>
      <c r="T157" s="123">
        <f>Kalkulator!$F$3</f>
        <v>45383</v>
      </c>
      <c r="AD157" s="119" t="str">
        <f>VLOOKUP(F157,Lista!A:A,1,0)</f>
        <v>LOK3301</v>
      </c>
      <c r="AE157" s="140"/>
      <c r="AF157" s="141"/>
      <c r="AG157" s="142"/>
    </row>
    <row r="158" spans="1:33" s="138" customFormat="1">
      <c r="A158" s="120" t="str">
        <f t="shared" si="5"/>
        <v>Dostępny</v>
      </c>
      <c r="C158" s="138" t="s">
        <v>54</v>
      </c>
      <c r="D158" s="138" t="s">
        <v>55</v>
      </c>
      <c r="E158" s="47" t="s">
        <v>3996</v>
      </c>
      <c r="F158" s="138" t="s">
        <v>3995</v>
      </c>
      <c r="G158" s="139"/>
      <c r="H158" s="120" t="s">
        <v>2504</v>
      </c>
      <c r="I158" s="138" t="s">
        <v>3674</v>
      </c>
      <c r="J158" s="120" t="s">
        <v>23</v>
      </c>
      <c r="K158" s="126">
        <f>SUMIF(Kalkulator!$C$6:$C$26,I158,Kalkulator!$N$6:$N$26)</f>
        <v>476.66666666666669</v>
      </c>
      <c r="O158" s="138" t="s">
        <v>5207</v>
      </c>
      <c r="P158" s="138" t="s">
        <v>5185</v>
      </c>
      <c r="R158" s="121" t="str">
        <f>TEXT(Kalkulator!$F$3,"d.mm")&amp;" - "&amp;TEXT(Kalkulator!$H$3,"d.mm.rrrr")</f>
        <v>1.04 - 30.04.2024</v>
      </c>
      <c r="S158" s="122">
        <f>Kalkulator!$F$3</f>
        <v>45383</v>
      </c>
      <c r="T158" s="123">
        <f>Kalkulator!$F$3</f>
        <v>45383</v>
      </c>
      <c r="AD158" s="119" t="str">
        <f>VLOOKUP(F158,Lista!A:A,1,0)</f>
        <v>LOK3302</v>
      </c>
      <c r="AE158" s="140"/>
      <c r="AF158" s="141"/>
      <c r="AG158" s="142"/>
    </row>
    <row r="159" spans="1:33" s="138" customFormat="1">
      <c r="A159" s="120" t="str">
        <f t="shared" si="5"/>
        <v>Dostępny</v>
      </c>
      <c r="C159" s="138" t="s">
        <v>101</v>
      </c>
      <c r="D159" s="138" t="s">
        <v>449</v>
      </c>
      <c r="E159" s="47" t="s">
        <v>4002</v>
      </c>
      <c r="F159" s="138" t="s">
        <v>4001</v>
      </c>
      <c r="G159" s="139"/>
      <c r="H159" s="120" t="s">
        <v>2504</v>
      </c>
      <c r="I159" s="138" t="s">
        <v>3674</v>
      </c>
      <c r="J159" s="120" t="s">
        <v>23</v>
      </c>
      <c r="K159" s="126">
        <f>SUMIF(Kalkulator!$C$6:$C$26,I159,Kalkulator!$N$6:$N$26)</f>
        <v>476.66666666666669</v>
      </c>
      <c r="O159" s="138" t="s">
        <v>5209</v>
      </c>
      <c r="P159" s="138" t="s">
        <v>5208</v>
      </c>
      <c r="R159" s="121" t="str">
        <f>TEXT(Kalkulator!$F$3,"d.mm")&amp;" - "&amp;TEXT(Kalkulator!$H$3,"d.mm.rrrr")</f>
        <v>1.04 - 30.04.2024</v>
      </c>
      <c r="S159" s="122">
        <f>Kalkulator!$F$3</f>
        <v>45383</v>
      </c>
      <c r="T159" s="123">
        <f>Kalkulator!$F$3</f>
        <v>45383</v>
      </c>
      <c r="AD159" s="119" t="str">
        <f>VLOOKUP(F159,Lista!A:A,1,0)</f>
        <v>LOK3303</v>
      </c>
      <c r="AE159" s="140"/>
      <c r="AF159" s="141"/>
      <c r="AG159" s="142"/>
    </row>
    <row r="160" spans="1:33" s="138" customFormat="1">
      <c r="A160" s="120" t="str">
        <f t="shared" si="5"/>
        <v>Dostępny</v>
      </c>
      <c r="C160" s="138" t="s">
        <v>29</v>
      </c>
      <c r="D160" s="138" t="s">
        <v>1405</v>
      </c>
      <c r="E160" s="47" t="s">
        <v>5652</v>
      </c>
      <c r="F160" s="138" t="s">
        <v>5651</v>
      </c>
      <c r="G160" s="139"/>
      <c r="H160" s="120" t="s">
        <v>2504</v>
      </c>
      <c r="I160" s="138" t="s">
        <v>3674</v>
      </c>
      <c r="J160" s="120" t="s">
        <v>23</v>
      </c>
      <c r="K160" s="126">
        <f>SUMIF(Kalkulator!$C$6:$C$26,I160,Kalkulator!$N$6:$N$26)</f>
        <v>476.66666666666669</v>
      </c>
      <c r="O160" s="138" t="s">
        <v>5874</v>
      </c>
      <c r="P160" s="138" t="s">
        <v>5838</v>
      </c>
      <c r="R160" s="121" t="str">
        <f>TEXT(Kalkulator!$F$3,"d.mm")&amp;" - "&amp;TEXT(Kalkulator!$H$3,"d.mm.rrrr")</f>
        <v>1.04 - 30.04.2024</v>
      </c>
      <c r="S160" s="122">
        <f>Kalkulator!$F$3</f>
        <v>45383</v>
      </c>
      <c r="T160" s="123">
        <f>Kalkulator!$F$3</f>
        <v>45383</v>
      </c>
      <c r="AD160" s="119" t="str">
        <f>VLOOKUP(F160,Lista!A:A,1,0)</f>
        <v>LOK3304</v>
      </c>
      <c r="AE160" s="140"/>
      <c r="AF160" s="141"/>
      <c r="AG160" s="142"/>
    </row>
    <row r="161" spans="1:33" s="138" customFormat="1">
      <c r="A161" s="120" t="str">
        <f t="shared" si="5"/>
        <v>Dostępny</v>
      </c>
      <c r="C161" s="138" t="s">
        <v>44</v>
      </c>
      <c r="D161" s="138" t="s">
        <v>618</v>
      </c>
      <c r="E161" s="47" t="s">
        <v>4007</v>
      </c>
      <c r="F161" s="138" t="s">
        <v>4006</v>
      </c>
      <c r="G161" s="139"/>
      <c r="H161" s="120" t="s">
        <v>2504</v>
      </c>
      <c r="I161" s="138" t="s">
        <v>3674</v>
      </c>
      <c r="J161" s="120" t="s">
        <v>23</v>
      </c>
      <c r="K161" s="126">
        <f>SUMIF(Kalkulator!$C$6:$C$26,I161,Kalkulator!$N$6:$N$26)</f>
        <v>476.66666666666669</v>
      </c>
      <c r="O161" s="138" t="s">
        <v>5211</v>
      </c>
      <c r="P161" s="138" t="s">
        <v>5210</v>
      </c>
      <c r="R161" s="121" t="str">
        <f>TEXT(Kalkulator!$F$3,"d.mm")&amp;" - "&amp;TEXT(Kalkulator!$H$3,"d.mm.rrrr")</f>
        <v>1.04 - 30.04.2024</v>
      </c>
      <c r="S161" s="122">
        <f>Kalkulator!$F$3</f>
        <v>45383</v>
      </c>
      <c r="T161" s="123">
        <f>Kalkulator!$F$3</f>
        <v>45383</v>
      </c>
      <c r="AD161" s="119" t="str">
        <f>VLOOKUP(F161,Lista!A:A,1,0)</f>
        <v>LOK3306</v>
      </c>
      <c r="AE161" s="140"/>
      <c r="AF161" s="141"/>
      <c r="AG161" s="142"/>
    </row>
    <row r="162" spans="1:33" s="138" customFormat="1">
      <c r="A162" s="120" t="str">
        <f t="shared" si="5"/>
        <v>Dostępny</v>
      </c>
      <c r="C162" s="138" t="s">
        <v>44</v>
      </c>
      <c r="D162" s="138" t="s">
        <v>4013</v>
      </c>
      <c r="E162" s="47" t="s">
        <v>4014</v>
      </c>
      <c r="F162" s="138" t="s">
        <v>4012</v>
      </c>
      <c r="G162" s="139"/>
      <c r="H162" s="120" t="s">
        <v>2504</v>
      </c>
      <c r="I162" s="138" t="s">
        <v>3674</v>
      </c>
      <c r="J162" s="120" t="s">
        <v>23</v>
      </c>
      <c r="K162" s="126">
        <f>SUMIF(Kalkulator!$C$6:$C$26,I162,Kalkulator!$N$6:$N$26)</f>
        <v>476.66666666666669</v>
      </c>
      <c r="O162" s="138" t="s">
        <v>5213</v>
      </c>
      <c r="P162" s="138" t="s">
        <v>5212</v>
      </c>
      <c r="R162" s="121" t="str">
        <f>TEXT(Kalkulator!$F$3,"d.mm")&amp;" - "&amp;TEXT(Kalkulator!$H$3,"d.mm.rrrr")</f>
        <v>1.04 - 30.04.2024</v>
      </c>
      <c r="S162" s="122">
        <f>Kalkulator!$F$3</f>
        <v>45383</v>
      </c>
      <c r="T162" s="123">
        <f>Kalkulator!$F$3</f>
        <v>45383</v>
      </c>
      <c r="AD162" s="119" t="str">
        <f>VLOOKUP(F162,Lista!A:A,1,0)</f>
        <v>LOK3313</v>
      </c>
      <c r="AE162" s="140"/>
      <c r="AF162" s="141"/>
      <c r="AG162" s="142"/>
    </row>
    <row r="163" spans="1:33" s="138" customFormat="1">
      <c r="A163" s="120" t="str">
        <f t="shared" si="5"/>
        <v>Dostępny</v>
      </c>
      <c r="C163" s="138" t="s">
        <v>233</v>
      </c>
      <c r="D163" s="138" t="s">
        <v>4019</v>
      </c>
      <c r="E163" s="47" t="s">
        <v>4020</v>
      </c>
      <c r="F163" s="138" t="s">
        <v>4018</v>
      </c>
      <c r="G163" s="139"/>
      <c r="H163" s="120" t="s">
        <v>2504</v>
      </c>
      <c r="I163" s="138" t="s">
        <v>3674</v>
      </c>
      <c r="J163" s="120" t="s">
        <v>23</v>
      </c>
      <c r="K163" s="126">
        <f>SUMIF(Kalkulator!$C$6:$C$26,I163,Kalkulator!$N$6:$N$26)</f>
        <v>476.66666666666669</v>
      </c>
      <c r="O163" s="138" t="s">
        <v>5215</v>
      </c>
      <c r="P163" s="138" t="s">
        <v>5214</v>
      </c>
      <c r="R163" s="121" t="str">
        <f>TEXT(Kalkulator!$F$3,"d.mm")&amp;" - "&amp;TEXT(Kalkulator!$H$3,"d.mm.rrrr")</f>
        <v>1.04 - 30.04.2024</v>
      </c>
      <c r="S163" s="122">
        <f>Kalkulator!$F$3</f>
        <v>45383</v>
      </c>
      <c r="T163" s="123">
        <f>Kalkulator!$F$3</f>
        <v>45383</v>
      </c>
      <c r="AD163" s="119" t="str">
        <f>VLOOKUP(F163,Lista!A:A,1,0)</f>
        <v>LOK3315</v>
      </c>
      <c r="AE163" s="140"/>
      <c r="AF163" s="141"/>
      <c r="AG163" s="142"/>
    </row>
    <row r="164" spans="1:33" s="138" customFormat="1">
      <c r="A164" s="120" t="str">
        <f t="shared" si="5"/>
        <v>Dostępny</v>
      </c>
      <c r="C164" s="138" t="s">
        <v>101</v>
      </c>
      <c r="D164" s="138" t="s">
        <v>102</v>
      </c>
      <c r="E164" s="47" t="s">
        <v>4025</v>
      </c>
      <c r="F164" s="138" t="s">
        <v>4024</v>
      </c>
      <c r="G164" s="139"/>
      <c r="H164" s="120" t="s">
        <v>2504</v>
      </c>
      <c r="I164" s="138" t="s">
        <v>3674</v>
      </c>
      <c r="J164" s="120" t="s">
        <v>23</v>
      </c>
      <c r="K164" s="126">
        <f>SUMIF(Kalkulator!$C$6:$C$26,I164,Kalkulator!$N$6:$N$26)</f>
        <v>476.66666666666669</v>
      </c>
      <c r="O164" s="138" t="s">
        <v>5217</v>
      </c>
      <c r="P164" s="138" t="s">
        <v>5216</v>
      </c>
      <c r="R164" s="121" t="str">
        <f>TEXT(Kalkulator!$F$3,"d.mm")&amp;" - "&amp;TEXT(Kalkulator!$H$3,"d.mm.rrrr")</f>
        <v>1.04 - 30.04.2024</v>
      </c>
      <c r="S164" s="122">
        <f>Kalkulator!$F$3</f>
        <v>45383</v>
      </c>
      <c r="T164" s="123">
        <f>Kalkulator!$F$3</f>
        <v>45383</v>
      </c>
      <c r="AD164" s="119" t="str">
        <f>VLOOKUP(F164,Lista!A:A,1,0)</f>
        <v>LOK3317</v>
      </c>
      <c r="AE164" s="140"/>
      <c r="AF164" s="141"/>
      <c r="AG164" s="142"/>
    </row>
    <row r="165" spans="1:33" s="138" customFormat="1">
      <c r="A165" s="120" t="str">
        <f t="shared" si="5"/>
        <v>Dostępny</v>
      </c>
      <c r="C165" s="138" t="s">
        <v>101</v>
      </c>
      <c r="D165" s="138" t="s">
        <v>102</v>
      </c>
      <c r="E165" s="47" t="s">
        <v>4031</v>
      </c>
      <c r="F165" s="138" t="s">
        <v>4030</v>
      </c>
      <c r="G165" s="139"/>
      <c r="H165" s="120" t="s">
        <v>2504</v>
      </c>
      <c r="I165" s="138" t="s">
        <v>3674</v>
      </c>
      <c r="J165" s="120" t="s">
        <v>23</v>
      </c>
      <c r="K165" s="126">
        <f>SUMIF(Kalkulator!$C$6:$C$26,I165,Kalkulator!$N$6:$N$26)</f>
        <v>476.66666666666669</v>
      </c>
      <c r="O165" s="138" t="s">
        <v>5219</v>
      </c>
      <c r="P165" s="138" t="s">
        <v>5218</v>
      </c>
      <c r="R165" s="121" t="str">
        <f>TEXT(Kalkulator!$F$3,"d.mm")&amp;" - "&amp;TEXT(Kalkulator!$H$3,"d.mm.rrrr")</f>
        <v>1.04 - 30.04.2024</v>
      </c>
      <c r="S165" s="122">
        <f>Kalkulator!$F$3</f>
        <v>45383</v>
      </c>
      <c r="T165" s="123">
        <f>Kalkulator!$F$3</f>
        <v>45383</v>
      </c>
      <c r="AD165" s="119" t="str">
        <f>VLOOKUP(F165,Lista!A:A,1,0)</f>
        <v>LOK3319</v>
      </c>
      <c r="AE165" s="140"/>
      <c r="AF165" s="141"/>
      <c r="AG165" s="142"/>
    </row>
    <row r="166" spans="1:33" s="138" customFormat="1">
      <c r="A166" s="120" t="str">
        <f t="shared" si="5"/>
        <v>Dostępny</v>
      </c>
      <c r="C166" s="138" t="s">
        <v>101</v>
      </c>
      <c r="D166" s="138" t="s">
        <v>102</v>
      </c>
      <c r="E166" s="47" t="s">
        <v>4035</v>
      </c>
      <c r="F166" s="138" t="s">
        <v>4034</v>
      </c>
      <c r="G166" s="139"/>
      <c r="H166" s="120" t="s">
        <v>2504</v>
      </c>
      <c r="I166" s="138" t="s">
        <v>3674</v>
      </c>
      <c r="J166" s="120" t="s">
        <v>23</v>
      </c>
      <c r="K166" s="126">
        <f>SUMIF(Kalkulator!$C$6:$C$26,I166,Kalkulator!$N$6:$N$26)</f>
        <v>476.66666666666669</v>
      </c>
      <c r="O166" s="138" t="s">
        <v>5221</v>
      </c>
      <c r="P166" s="138" t="s">
        <v>5220</v>
      </c>
      <c r="R166" s="121" t="str">
        <f>TEXT(Kalkulator!$F$3,"d.mm")&amp;" - "&amp;TEXT(Kalkulator!$H$3,"d.mm.rrrr")</f>
        <v>1.04 - 30.04.2024</v>
      </c>
      <c r="S166" s="122">
        <f>Kalkulator!$F$3</f>
        <v>45383</v>
      </c>
      <c r="T166" s="123">
        <f>Kalkulator!$F$3</f>
        <v>45383</v>
      </c>
      <c r="AD166" s="119" t="str">
        <f>VLOOKUP(F166,Lista!A:A,1,0)</f>
        <v>LOK3320</v>
      </c>
      <c r="AE166" s="140"/>
      <c r="AF166" s="141"/>
      <c r="AG166" s="142"/>
    </row>
    <row r="167" spans="1:33" s="138" customFormat="1">
      <c r="A167" s="120" t="str">
        <f t="shared" si="5"/>
        <v>Dostępny</v>
      </c>
      <c r="C167" s="138" t="s">
        <v>101</v>
      </c>
      <c r="D167" s="138" t="s">
        <v>102</v>
      </c>
      <c r="E167" s="47" t="s">
        <v>5654</v>
      </c>
      <c r="F167" s="138" t="s">
        <v>5653</v>
      </c>
      <c r="G167" s="139"/>
      <c r="H167" s="120" t="s">
        <v>2504</v>
      </c>
      <c r="I167" s="138" t="s">
        <v>3674</v>
      </c>
      <c r="J167" s="120" t="s">
        <v>23</v>
      </c>
      <c r="K167" s="126">
        <f>SUMIF(Kalkulator!$C$6:$C$26,I167,Kalkulator!$N$6:$N$26)</f>
        <v>476.66666666666669</v>
      </c>
      <c r="O167" s="138" t="s">
        <v>5875</v>
      </c>
      <c r="P167" s="138" t="s">
        <v>5839</v>
      </c>
      <c r="R167" s="121" t="str">
        <f>TEXT(Kalkulator!$F$3,"d.mm")&amp;" - "&amp;TEXT(Kalkulator!$H$3,"d.mm.rrrr")</f>
        <v>1.04 - 30.04.2024</v>
      </c>
      <c r="S167" s="122">
        <f>Kalkulator!$F$3</f>
        <v>45383</v>
      </c>
      <c r="T167" s="123">
        <f>Kalkulator!$F$3</f>
        <v>45383</v>
      </c>
      <c r="AD167" s="119" t="str">
        <f>VLOOKUP(F167,Lista!A:A,1,0)</f>
        <v>LOK3321</v>
      </c>
      <c r="AE167" s="140"/>
      <c r="AF167" s="141"/>
      <c r="AG167" s="142"/>
    </row>
    <row r="168" spans="1:33" s="138" customFormat="1">
      <c r="A168" s="120" t="str">
        <f t="shared" si="5"/>
        <v>Dostępny</v>
      </c>
      <c r="C168" s="138" t="s">
        <v>101</v>
      </c>
      <c r="D168" s="138" t="s">
        <v>102</v>
      </c>
      <c r="E168" s="47" t="s">
        <v>4041</v>
      </c>
      <c r="F168" s="138" t="s">
        <v>4040</v>
      </c>
      <c r="G168" s="139"/>
      <c r="H168" s="120" t="s">
        <v>2504</v>
      </c>
      <c r="I168" s="138" t="s">
        <v>3674</v>
      </c>
      <c r="J168" s="120" t="s">
        <v>23</v>
      </c>
      <c r="K168" s="126">
        <f>SUMIF(Kalkulator!$C$6:$C$26,I168,Kalkulator!$N$6:$N$26)</f>
        <v>476.66666666666669</v>
      </c>
      <c r="O168" s="138" t="s">
        <v>5223</v>
      </c>
      <c r="P168" s="138" t="s">
        <v>5222</v>
      </c>
      <c r="R168" s="121" t="str">
        <f>TEXT(Kalkulator!$F$3,"d.mm")&amp;" - "&amp;TEXT(Kalkulator!$H$3,"d.mm.rrrr")</f>
        <v>1.04 - 30.04.2024</v>
      </c>
      <c r="S168" s="122">
        <f>Kalkulator!$F$3</f>
        <v>45383</v>
      </c>
      <c r="T168" s="123">
        <f>Kalkulator!$F$3</f>
        <v>45383</v>
      </c>
      <c r="AD168" s="119" t="str">
        <f>VLOOKUP(F168,Lista!A:A,1,0)</f>
        <v>LOK3322</v>
      </c>
      <c r="AE168" s="140"/>
      <c r="AF168" s="141"/>
      <c r="AG168" s="142"/>
    </row>
    <row r="169" spans="1:33" s="138" customFormat="1">
      <c r="A169" s="120" t="str">
        <f t="shared" si="5"/>
        <v>Dostępny</v>
      </c>
      <c r="C169" s="138" t="s">
        <v>101</v>
      </c>
      <c r="D169" s="138" t="s">
        <v>102</v>
      </c>
      <c r="E169" s="47" t="s">
        <v>4047</v>
      </c>
      <c r="F169" s="138" t="s">
        <v>4046</v>
      </c>
      <c r="G169" s="139"/>
      <c r="H169" s="120" t="s">
        <v>2504</v>
      </c>
      <c r="I169" s="138" t="s">
        <v>3674</v>
      </c>
      <c r="J169" s="120" t="s">
        <v>23</v>
      </c>
      <c r="K169" s="126">
        <f>SUMIF(Kalkulator!$C$6:$C$26,I169,Kalkulator!$N$6:$N$26)</f>
        <v>476.66666666666669</v>
      </c>
      <c r="O169" s="138" t="s">
        <v>5225</v>
      </c>
      <c r="P169" s="138" t="s">
        <v>5224</v>
      </c>
      <c r="R169" s="121" t="str">
        <f>TEXT(Kalkulator!$F$3,"d.mm")&amp;" - "&amp;TEXT(Kalkulator!$H$3,"d.mm.rrrr")</f>
        <v>1.04 - 30.04.2024</v>
      </c>
      <c r="S169" s="122">
        <f>Kalkulator!$F$3</f>
        <v>45383</v>
      </c>
      <c r="T169" s="123">
        <f>Kalkulator!$F$3</f>
        <v>45383</v>
      </c>
      <c r="AD169" s="119" t="str">
        <f>VLOOKUP(F169,Lista!A:A,1,0)</f>
        <v>LOK3324</v>
      </c>
      <c r="AE169" s="140"/>
      <c r="AF169" s="141"/>
      <c r="AG169" s="142"/>
    </row>
    <row r="170" spans="1:33" s="138" customFormat="1">
      <c r="A170" s="120" t="str">
        <f t="shared" si="5"/>
        <v>Dostępny</v>
      </c>
      <c r="C170" s="138" t="s">
        <v>101</v>
      </c>
      <c r="D170" s="138" t="s">
        <v>102</v>
      </c>
      <c r="E170" s="47" t="s">
        <v>4051</v>
      </c>
      <c r="F170" s="138" t="s">
        <v>4050</v>
      </c>
      <c r="G170" s="139"/>
      <c r="H170" s="120" t="s">
        <v>2504</v>
      </c>
      <c r="I170" s="138" t="s">
        <v>3674</v>
      </c>
      <c r="J170" s="120" t="s">
        <v>23</v>
      </c>
      <c r="K170" s="126">
        <f>SUMIF(Kalkulator!$C$6:$C$26,I170,Kalkulator!$N$6:$N$26)</f>
        <v>476.66666666666669</v>
      </c>
      <c r="O170" s="138" t="s">
        <v>5227</v>
      </c>
      <c r="P170" s="138" t="s">
        <v>5226</v>
      </c>
      <c r="R170" s="121" t="str">
        <f>TEXT(Kalkulator!$F$3,"d.mm")&amp;" - "&amp;TEXT(Kalkulator!$H$3,"d.mm.rrrr")</f>
        <v>1.04 - 30.04.2024</v>
      </c>
      <c r="S170" s="122">
        <f>Kalkulator!$F$3</f>
        <v>45383</v>
      </c>
      <c r="T170" s="123">
        <f>Kalkulator!$F$3</f>
        <v>45383</v>
      </c>
      <c r="AD170" s="119" t="str">
        <f>VLOOKUP(F170,Lista!A:A,1,0)</f>
        <v>LOK3325</v>
      </c>
      <c r="AE170" s="140"/>
      <c r="AF170" s="141"/>
      <c r="AG170" s="142"/>
    </row>
    <row r="171" spans="1:33" s="138" customFormat="1">
      <c r="A171" s="120" t="str">
        <f t="shared" si="5"/>
        <v>Dostępny</v>
      </c>
      <c r="C171" s="138" t="s">
        <v>101</v>
      </c>
      <c r="D171" s="138" t="s">
        <v>102</v>
      </c>
      <c r="E171" s="47" t="s">
        <v>4056</v>
      </c>
      <c r="F171" s="138" t="s">
        <v>4055</v>
      </c>
      <c r="G171" s="139"/>
      <c r="H171" s="120" t="s">
        <v>2504</v>
      </c>
      <c r="I171" s="138" t="s">
        <v>3674</v>
      </c>
      <c r="J171" s="120" t="s">
        <v>23</v>
      </c>
      <c r="K171" s="126">
        <f>SUMIF(Kalkulator!$C$6:$C$26,I171,Kalkulator!$N$6:$N$26)</f>
        <v>476.66666666666669</v>
      </c>
      <c r="O171" s="138" t="s">
        <v>5229</v>
      </c>
      <c r="P171" s="138" t="s">
        <v>5228</v>
      </c>
      <c r="R171" s="121" t="str">
        <f>TEXT(Kalkulator!$F$3,"d.mm")&amp;" - "&amp;TEXT(Kalkulator!$H$3,"d.mm.rrrr")</f>
        <v>1.04 - 30.04.2024</v>
      </c>
      <c r="S171" s="122">
        <f>Kalkulator!$F$3</f>
        <v>45383</v>
      </c>
      <c r="T171" s="123">
        <f>Kalkulator!$F$3</f>
        <v>45383</v>
      </c>
      <c r="AD171" s="119" t="str">
        <f>VLOOKUP(F171,Lista!A:A,1,0)</f>
        <v>LOK3326</v>
      </c>
      <c r="AE171" s="140"/>
      <c r="AF171" s="141"/>
      <c r="AG171" s="142"/>
    </row>
    <row r="172" spans="1:33" s="138" customFormat="1">
      <c r="A172" s="120" t="str">
        <f t="shared" si="5"/>
        <v>Dostępny</v>
      </c>
      <c r="C172" s="138" t="s">
        <v>101</v>
      </c>
      <c r="D172" s="138" t="s">
        <v>102</v>
      </c>
      <c r="E172" s="47" t="s">
        <v>4062</v>
      </c>
      <c r="F172" s="138" t="s">
        <v>4061</v>
      </c>
      <c r="G172" s="139"/>
      <c r="H172" s="120" t="s">
        <v>2504</v>
      </c>
      <c r="I172" s="138" t="s">
        <v>3674</v>
      </c>
      <c r="J172" s="120" t="s">
        <v>23</v>
      </c>
      <c r="K172" s="126">
        <f>SUMIF(Kalkulator!$C$6:$C$26,I172,Kalkulator!$N$6:$N$26)</f>
        <v>476.66666666666669</v>
      </c>
      <c r="O172" s="138" t="s">
        <v>5231</v>
      </c>
      <c r="P172" s="138" t="s">
        <v>5230</v>
      </c>
      <c r="R172" s="121" t="str">
        <f>TEXT(Kalkulator!$F$3,"d.mm")&amp;" - "&amp;TEXT(Kalkulator!$H$3,"d.mm.rrrr")</f>
        <v>1.04 - 30.04.2024</v>
      </c>
      <c r="S172" s="122">
        <f>Kalkulator!$F$3</f>
        <v>45383</v>
      </c>
      <c r="T172" s="123">
        <f>Kalkulator!$F$3</f>
        <v>45383</v>
      </c>
      <c r="AD172" s="119" t="str">
        <f>VLOOKUP(F172,Lista!A:A,1,0)</f>
        <v>LOK3329</v>
      </c>
      <c r="AE172" s="140"/>
      <c r="AF172" s="141"/>
      <c r="AG172" s="142"/>
    </row>
    <row r="173" spans="1:33" s="138" customFormat="1">
      <c r="A173" s="120" t="str">
        <f t="shared" si="5"/>
        <v>Dostępny</v>
      </c>
      <c r="C173" s="138" t="s">
        <v>5656</v>
      </c>
      <c r="D173" s="138" t="s">
        <v>102</v>
      </c>
      <c r="E173" s="47" t="s">
        <v>5657</v>
      </c>
      <c r="F173" s="138" t="s">
        <v>5655</v>
      </c>
      <c r="G173" s="139"/>
      <c r="H173" s="120" t="s">
        <v>2504</v>
      </c>
      <c r="I173" s="138" t="s">
        <v>3674</v>
      </c>
      <c r="J173" s="120" t="s">
        <v>23</v>
      </c>
      <c r="K173" s="126">
        <f>SUMIF(Kalkulator!$C$6:$C$26,I173,Kalkulator!$N$6:$N$26)</f>
        <v>476.66666666666669</v>
      </c>
      <c r="O173" s="138" t="s">
        <v>5876</v>
      </c>
      <c r="P173" s="138" t="s">
        <v>5840</v>
      </c>
      <c r="R173" s="121" t="str">
        <f>TEXT(Kalkulator!$F$3,"d.mm")&amp;" - "&amp;TEXT(Kalkulator!$H$3,"d.mm.rrrr")</f>
        <v>1.04 - 30.04.2024</v>
      </c>
      <c r="S173" s="122">
        <f>Kalkulator!$F$3</f>
        <v>45383</v>
      </c>
      <c r="T173" s="123">
        <f>Kalkulator!$F$3</f>
        <v>45383</v>
      </c>
      <c r="AD173" s="119" t="str">
        <f>VLOOKUP(F173,Lista!A:A,1,0)</f>
        <v>LOK3672</v>
      </c>
      <c r="AE173" s="140"/>
      <c r="AF173" s="141"/>
      <c r="AG173" s="142"/>
    </row>
    <row r="174" spans="1:33" s="138" customFormat="1">
      <c r="A174" s="120" t="str">
        <f t="shared" si="5"/>
        <v>Dostępny</v>
      </c>
      <c r="C174" s="138" t="s">
        <v>101</v>
      </c>
      <c r="D174" s="138" t="s">
        <v>102</v>
      </c>
      <c r="E174" s="47" t="s">
        <v>5659</v>
      </c>
      <c r="F174" s="138" t="s">
        <v>5658</v>
      </c>
      <c r="G174" s="139"/>
      <c r="H174" s="120" t="s">
        <v>2504</v>
      </c>
      <c r="I174" s="138" t="s">
        <v>3674</v>
      </c>
      <c r="J174" s="120" t="s">
        <v>23</v>
      </c>
      <c r="K174" s="126">
        <f>SUMIF(Kalkulator!$C$6:$C$26,I174,Kalkulator!$N$6:$N$26)</f>
        <v>476.66666666666669</v>
      </c>
      <c r="O174" s="138" t="s">
        <v>5877</v>
      </c>
      <c r="P174" s="138" t="s">
        <v>5841</v>
      </c>
      <c r="R174" s="121" t="str">
        <f>TEXT(Kalkulator!$F$3,"d.mm")&amp;" - "&amp;TEXT(Kalkulator!$H$3,"d.mm.rrrr")</f>
        <v>1.04 - 30.04.2024</v>
      </c>
      <c r="S174" s="122">
        <f>Kalkulator!$F$3</f>
        <v>45383</v>
      </c>
      <c r="T174" s="123">
        <f>Kalkulator!$F$3</f>
        <v>45383</v>
      </c>
      <c r="AD174" s="119" t="str">
        <f>VLOOKUP(F174,Lista!A:A,1,0)</f>
        <v>LOK3331</v>
      </c>
      <c r="AE174" s="140"/>
      <c r="AF174" s="141"/>
      <c r="AG174" s="142"/>
    </row>
    <row r="175" spans="1:33" s="138" customFormat="1">
      <c r="A175" s="120" t="str">
        <f t="shared" si="5"/>
        <v>Dostępny</v>
      </c>
      <c r="C175" s="138" t="s">
        <v>101</v>
      </c>
      <c r="D175" s="138" t="s">
        <v>102</v>
      </c>
      <c r="E175" s="47" t="s">
        <v>4068</v>
      </c>
      <c r="F175" s="138" t="s">
        <v>4067</v>
      </c>
      <c r="G175" s="139"/>
      <c r="H175" s="120" t="s">
        <v>2504</v>
      </c>
      <c r="I175" s="138" t="s">
        <v>3674</v>
      </c>
      <c r="J175" s="120" t="s">
        <v>23</v>
      </c>
      <c r="K175" s="126">
        <f>SUMIF(Kalkulator!$C$6:$C$26,I175,Kalkulator!$N$6:$N$26)</f>
        <v>476.66666666666669</v>
      </c>
      <c r="O175" s="138" t="s">
        <v>5233</v>
      </c>
      <c r="P175" s="138" t="s">
        <v>5232</v>
      </c>
      <c r="R175" s="121" t="str">
        <f>TEXT(Kalkulator!$F$3,"d.mm")&amp;" - "&amp;TEXT(Kalkulator!$H$3,"d.mm.rrrr")</f>
        <v>1.04 - 30.04.2024</v>
      </c>
      <c r="S175" s="122">
        <f>Kalkulator!$F$3</f>
        <v>45383</v>
      </c>
      <c r="T175" s="123">
        <f>Kalkulator!$F$3</f>
        <v>45383</v>
      </c>
      <c r="AD175" s="119" t="str">
        <f>VLOOKUP(F175,Lista!A:A,1,0)</f>
        <v>LOK3332</v>
      </c>
      <c r="AE175" s="140"/>
      <c r="AF175" s="141"/>
      <c r="AG175" s="142"/>
    </row>
    <row r="176" spans="1:33" s="138" customFormat="1">
      <c r="A176" s="120" t="str">
        <f t="shared" si="5"/>
        <v>Dostępny</v>
      </c>
      <c r="C176" s="138" t="s">
        <v>101</v>
      </c>
      <c r="D176" s="138" t="s">
        <v>102</v>
      </c>
      <c r="E176" s="47" t="s">
        <v>5661</v>
      </c>
      <c r="F176" s="138" t="s">
        <v>5660</v>
      </c>
      <c r="G176" s="139"/>
      <c r="H176" s="120" t="s">
        <v>2504</v>
      </c>
      <c r="I176" s="138" t="s">
        <v>3674</v>
      </c>
      <c r="J176" s="120" t="s">
        <v>23</v>
      </c>
      <c r="K176" s="126">
        <f>SUMIF(Kalkulator!$C$6:$C$26,I176,Kalkulator!$N$6:$N$26)</f>
        <v>476.66666666666669</v>
      </c>
      <c r="O176" s="138" t="s">
        <v>5878</v>
      </c>
      <c r="P176" s="138" t="s">
        <v>5842</v>
      </c>
      <c r="R176" s="121" t="str">
        <f>TEXT(Kalkulator!$F$3,"d.mm")&amp;" - "&amp;TEXT(Kalkulator!$H$3,"d.mm.rrrr")</f>
        <v>1.04 - 30.04.2024</v>
      </c>
      <c r="S176" s="122">
        <f>Kalkulator!$F$3</f>
        <v>45383</v>
      </c>
      <c r="T176" s="123">
        <f>Kalkulator!$F$3</f>
        <v>45383</v>
      </c>
      <c r="AD176" s="119" t="str">
        <f>VLOOKUP(F176,Lista!A:A,1,0)</f>
        <v>LOK3333</v>
      </c>
      <c r="AE176" s="140"/>
      <c r="AF176" s="141"/>
      <c r="AG176" s="142"/>
    </row>
    <row r="177" spans="1:33" s="138" customFormat="1">
      <c r="A177" s="120" t="str">
        <f t="shared" si="5"/>
        <v>Dostępny</v>
      </c>
      <c r="C177" s="138" t="s">
        <v>101</v>
      </c>
      <c r="D177" s="138" t="s">
        <v>102</v>
      </c>
      <c r="E177" s="47" t="s">
        <v>4074</v>
      </c>
      <c r="F177" s="138" t="s">
        <v>4073</v>
      </c>
      <c r="G177" s="139"/>
      <c r="H177" s="120" t="s">
        <v>2504</v>
      </c>
      <c r="I177" s="138" t="s">
        <v>3674</v>
      </c>
      <c r="J177" s="120" t="s">
        <v>23</v>
      </c>
      <c r="K177" s="126">
        <f>SUMIF(Kalkulator!$C$6:$C$26,I177,Kalkulator!$N$6:$N$26)</f>
        <v>476.66666666666669</v>
      </c>
      <c r="O177" s="138" t="s">
        <v>5235</v>
      </c>
      <c r="P177" s="138" t="s">
        <v>5234</v>
      </c>
      <c r="R177" s="121" t="str">
        <f>TEXT(Kalkulator!$F$3,"d.mm")&amp;" - "&amp;TEXT(Kalkulator!$H$3,"d.mm.rrrr")</f>
        <v>1.04 - 30.04.2024</v>
      </c>
      <c r="S177" s="122">
        <f>Kalkulator!$F$3</f>
        <v>45383</v>
      </c>
      <c r="T177" s="123">
        <f>Kalkulator!$F$3</f>
        <v>45383</v>
      </c>
      <c r="AD177" s="119" t="str">
        <f>VLOOKUP(F177,Lista!A:A,1,0)</f>
        <v>LOK3334</v>
      </c>
      <c r="AE177" s="140"/>
      <c r="AF177" s="141"/>
      <c r="AG177" s="142"/>
    </row>
    <row r="178" spans="1:33" s="138" customFormat="1">
      <c r="A178" s="120" t="str">
        <f t="shared" si="5"/>
        <v>Dostępny</v>
      </c>
      <c r="C178" s="138" t="s">
        <v>101</v>
      </c>
      <c r="D178" s="138" t="s">
        <v>102</v>
      </c>
      <c r="E178" s="47" t="s">
        <v>4080</v>
      </c>
      <c r="F178" s="138" t="s">
        <v>4079</v>
      </c>
      <c r="G178" s="139"/>
      <c r="H178" s="120" t="s">
        <v>2504</v>
      </c>
      <c r="I178" s="138" t="s">
        <v>3674</v>
      </c>
      <c r="J178" s="120" t="s">
        <v>23</v>
      </c>
      <c r="K178" s="126">
        <f>SUMIF(Kalkulator!$C$6:$C$26,I178,Kalkulator!$N$6:$N$26)</f>
        <v>476.66666666666669</v>
      </c>
      <c r="O178" s="138" t="s">
        <v>5237</v>
      </c>
      <c r="P178" s="138" t="s">
        <v>5236</v>
      </c>
      <c r="R178" s="121" t="str">
        <f>TEXT(Kalkulator!$F$3,"d.mm")&amp;" - "&amp;TEXT(Kalkulator!$H$3,"d.mm.rrrr")</f>
        <v>1.04 - 30.04.2024</v>
      </c>
      <c r="S178" s="122">
        <f>Kalkulator!$F$3</f>
        <v>45383</v>
      </c>
      <c r="T178" s="123">
        <f>Kalkulator!$F$3</f>
        <v>45383</v>
      </c>
      <c r="AD178" s="119" t="str">
        <f>VLOOKUP(F178,Lista!A:A,1,0)</f>
        <v>LOK3335</v>
      </c>
      <c r="AE178" s="140"/>
      <c r="AF178" s="141"/>
      <c r="AG178" s="142"/>
    </row>
    <row r="179" spans="1:33" s="138" customFormat="1">
      <c r="A179" s="120" t="str">
        <f t="shared" si="5"/>
        <v>Dostępny</v>
      </c>
      <c r="C179" s="138" t="s">
        <v>29</v>
      </c>
      <c r="D179" s="138" t="s">
        <v>1306</v>
      </c>
      <c r="E179" s="47" t="s">
        <v>5663</v>
      </c>
      <c r="F179" s="138" t="s">
        <v>5662</v>
      </c>
      <c r="G179" s="139"/>
      <c r="H179" s="120" t="s">
        <v>2504</v>
      </c>
      <c r="I179" s="138" t="s">
        <v>3674</v>
      </c>
      <c r="J179" s="120" t="s">
        <v>23</v>
      </c>
      <c r="K179" s="126">
        <f>SUMIF(Kalkulator!$C$6:$C$26,I179,Kalkulator!$N$6:$N$26)</f>
        <v>476.66666666666669</v>
      </c>
      <c r="O179" s="138" t="s">
        <v>5879</v>
      </c>
      <c r="P179" s="138" t="s">
        <v>5843</v>
      </c>
      <c r="R179" s="121" t="str">
        <f>TEXT(Kalkulator!$F$3,"d.mm")&amp;" - "&amp;TEXT(Kalkulator!$H$3,"d.mm.rrrr")</f>
        <v>1.04 - 30.04.2024</v>
      </c>
      <c r="S179" s="122">
        <f>Kalkulator!$F$3</f>
        <v>45383</v>
      </c>
      <c r="T179" s="123">
        <f>Kalkulator!$F$3</f>
        <v>45383</v>
      </c>
      <c r="AD179" s="119" t="str">
        <f>VLOOKUP(F179,Lista!A:A,1,0)</f>
        <v>LOK3339</v>
      </c>
      <c r="AE179" s="140"/>
      <c r="AF179" s="141"/>
      <c r="AG179" s="142"/>
    </row>
    <row r="180" spans="1:33" s="138" customFormat="1">
      <c r="A180" s="120" t="str">
        <f t="shared" si="5"/>
        <v>Dostępny</v>
      </c>
      <c r="C180" s="138" t="s">
        <v>29</v>
      </c>
      <c r="D180" s="138" t="s">
        <v>1306</v>
      </c>
      <c r="E180" s="47" t="s">
        <v>5665</v>
      </c>
      <c r="F180" s="138" t="s">
        <v>5664</v>
      </c>
      <c r="G180" s="139"/>
      <c r="H180" s="120" t="s">
        <v>2504</v>
      </c>
      <c r="I180" s="138" t="s">
        <v>3674</v>
      </c>
      <c r="J180" s="120" t="s">
        <v>23</v>
      </c>
      <c r="K180" s="126">
        <f>SUMIF(Kalkulator!$C$6:$C$26,I180,Kalkulator!$N$6:$N$26)</f>
        <v>476.66666666666669</v>
      </c>
      <c r="O180" s="138" t="s">
        <v>5880</v>
      </c>
      <c r="P180" s="138" t="s">
        <v>5844</v>
      </c>
      <c r="R180" s="121" t="str">
        <f>TEXT(Kalkulator!$F$3,"d.mm")&amp;" - "&amp;TEXT(Kalkulator!$H$3,"d.mm.rrrr")</f>
        <v>1.04 - 30.04.2024</v>
      </c>
      <c r="S180" s="122">
        <f>Kalkulator!$F$3</f>
        <v>45383</v>
      </c>
      <c r="T180" s="123">
        <f>Kalkulator!$F$3</f>
        <v>45383</v>
      </c>
      <c r="AD180" s="119" t="str">
        <f>VLOOKUP(F180,Lista!A:A,1,0)</f>
        <v>LOK3340</v>
      </c>
      <c r="AE180" s="140"/>
      <c r="AF180" s="141"/>
      <c r="AG180" s="142"/>
    </row>
    <row r="181" spans="1:33" s="138" customFormat="1">
      <c r="A181" s="120" t="str">
        <f t="shared" si="5"/>
        <v>Dostępny</v>
      </c>
      <c r="C181" s="138" t="s">
        <v>58</v>
      </c>
      <c r="D181" s="138" t="s">
        <v>4086</v>
      </c>
      <c r="E181" s="47" t="s">
        <v>4087</v>
      </c>
      <c r="F181" s="138" t="s">
        <v>4085</v>
      </c>
      <c r="G181" s="139"/>
      <c r="H181" s="120" t="s">
        <v>2504</v>
      </c>
      <c r="I181" s="138" t="s">
        <v>3674</v>
      </c>
      <c r="J181" s="120" t="s">
        <v>23</v>
      </c>
      <c r="K181" s="126">
        <f>SUMIF(Kalkulator!$C$6:$C$26,I181,Kalkulator!$N$6:$N$26)</f>
        <v>476.66666666666669</v>
      </c>
      <c r="O181" s="138" t="s">
        <v>5239</v>
      </c>
      <c r="P181" s="138" t="s">
        <v>5238</v>
      </c>
      <c r="R181" s="121" t="str">
        <f>TEXT(Kalkulator!$F$3,"d.mm")&amp;" - "&amp;TEXT(Kalkulator!$H$3,"d.mm.rrrr")</f>
        <v>1.04 - 30.04.2024</v>
      </c>
      <c r="S181" s="122">
        <f>Kalkulator!$F$3</f>
        <v>45383</v>
      </c>
      <c r="T181" s="123">
        <f>Kalkulator!$F$3</f>
        <v>45383</v>
      </c>
      <c r="AD181" s="119" t="str">
        <f>VLOOKUP(F181,Lista!A:A,1,0)</f>
        <v>LOK3341</v>
      </c>
      <c r="AE181" s="140"/>
      <c r="AF181" s="141"/>
      <c r="AG181" s="142"/>
    </row>
    <row r="182" spans="1:33" s="138" customFormat="1">
      <c r="A182" s="120" t="str">
        <f t="shared" si="5"/>
        <v>Dostępny</v>
      </c>
      <c r="C182" s="138" t="s">
        <v>29</v>
      </c>
      <c r="D182" s="138" t="s">
        <v>5667</v>
      </c>
      <c r="E182" s="47" t="s">
        <v>5668</v>
      </c>
      <c r="F182" s="138" t="s">
        <v>5666</v>
      </c>
      <c r="G182" s="139"/>
      <c r="H182" s="120" t="s">
        <v>2504</v>
      </c>
      <c r="I182" s="138" t="s">
        <v>3674</v>
      </c>
      <c r="J182" s="120" t="s">
        <v>23</v>
      </c>
      <c r="K182" s="126">
        <f>SUMIF(Kalkulator!$C$6:$C$26,I182,Kalkulator!$N$6:$N$26)</f>
        <v>476.66666666666669</v>
      </c>
      <c r="O182" s="138" t="s">
        <v>5881</v>
      </c>
      <c r="P182" s="138" t="s">
        <v>5845</v>
      </c>
      <c r="R182" s="121" t="str">
        <f>TEXT(Kalkulator!$F$3,"d.mm")&amp;" - "&amp;TEXT(Kalkulator!$H$3,"d.mm.rrrr")</f>
        <v>1.04 - 30.04.2024</v>
      </c>
      <c r="S182" s="122">
        <f>Kalkulator!$F$3</f>
        <v>45383</v>
      </c>
      <c r="T182" s="123">
        <f>Kalkulator!$F$3</f>
        <v>45383</v>
      </c>
      <c r="AD182" s="119" t="str">
        <f>VLOOKUP(F182,Lista!A:A,1,0)</f>
        <v>LOK3342</v>
      </c>
      <c r="AE182" s="140"/>
      <c r="AF182" s="141"/>
      <c r="AG182" s="142"/>
    </row>
    <row r="183" spans="1:33" s="138" customFormat="1">
      <c r="A183" s="120" t="str">
        <f t="shared" si="5"/>
        <v>Dostępny</v>
      </c>
      <c r="C183" s="138" t="s">
        <v>44</v>
      </c>
      <c r="D183" s="138" t="s">
        <v>4092</v>
      </c>
      <c r="E183" s="47" t="s">
        <v>4093</v>
      </c>
      <c r="F183" s="138" t="s">
        <v>4091</v>
      </c>
      <c r="G183" s="139"/>
      <c r="H183" s="120" t="s">
        <v>2504</v>
      </c>
      <c r="I183" s="138" t="s">
        <v>3674</v>
      </c>
      <c r="J183" s="120" t="s">
        <v>23</v>
      </c>
      <c r="K183" s="126">
        <f>SUMIF(Kalkulator!$C$6:$C$26,I183,Kalkulator!$N$6:$N$26)</f>
        <v>476.66666666666669</v>
      </c>
      <c r="O183" s="138" t="s">
        <v>5241</v>
      </c>
      <c r="P183" s="138" t="s">
        <v>5240</v>
      </c>
      <c r="R183" s="121" t="str">
        <f>TEXT(Kalkulator!$F$3,"d.mm")&amp;" - "&amp;TEXT(Kalkulator!$H$3,"d.mm.rrrr")</f>
        <v>1.04 - 30.04.2024</v>
      </c>
      <c r="S183" s="122">
        <f>Kalkulator!$F$3</f>
        <v>45383</v>
      </c>
      <c r="T183" s="123">
        <f>Kalkulator!$F$3</f>
        <v>45383</v>
      </c>
      <c r="AD183" s="119" t="str">
        <f>VLOOKUP(F183,Lista!A:A,1,0)</f>
        <v>LOK3343</v>
      </c>
      <c r="AE183" s="140"/>
      <c r="AF183" s="141"/>
      <c r="AG183" s="142"/>
    </row>
    <row r="184" spans="1:33" s="138" customFormat="1">
      <c r="A184" s="120" t="str">
        <f t="shared" si="5"/>
        <v>Dostępny</v>
      </c>
      <c r="C184" s="138" t="s">
        <v>77</v>
      </c>
      <c r="D184" s="138" t="s">
        <v>4099</v>
      </c>
      <c r="E184" s="47" t="s">
        <v>4100</v>
      </c>
      <c r="F184" s="138" t="s">
        <v>4098</v>
      </c>
      <c r="G184" s="139"/>
      <c r="H184" s="120" t="s">
        <v>2504</v>
      </c>
      <c r="I184" s="138" t="s">
        <v>3674</v>
      </c>
      <c r="J184" s="120" t="s">
        <v>23</v>
      </c>
      <c r="K184" s="126">
        <f>SUMIF(Kalkulator!$C$6:$C$26,I184,Kalkulator!$N$6:$N$26)</f>
        <v>476.66666666666669</v>
      </c>
      <c r="O184" s="138" t="s">
        <v>5243</v>
      </c>
      <c r="P184" s="138" t="s">
        <v>5242</v>
      </c>
      <c r="R184" s="121" t="str">
        <f>TEXT(Kalkulator!$F$3,"d.mm")&amp;" - "&amp;TEXT(Kalkulator!$H$3,"d.mm.rrrr")</f>
        <v>1.04 - 30.04.2024</v>
      </c>
      <c r="S184" s="122">
        <f>Kalkulator!$F$3</f>
        <v>45383</v>
      </c>
      <c r="T184" s="123">
        <f>Kalkulator!$F$3</f>
        <v>45383</v>
      </c>
      <c r="AD184" s="119" t="str">
        <f>VLOOKUP(F184,Lista!A:A,1,0)</f>
        <v>LOK3344</v>
      </c>
      <c r="AE184" s="140"/>
      <c r="AF184" s="141"/>
      <c r="AG184" s="142"/>
    </row>
    <row r="185" spans="1:33" s="138" customFormat="1">
      <c r="A185" s="120" t="str">
        <f t="shared" si="5"/>
        <v>Dostępny</v>
      </c>
      <c r="C185" s="138" t="s">
        <v>77</v>
      </c>
      <c r="D185" s="138" t="s">
        <v>4105</v>
      </c>
      <c r="E185" s="47" t="s">
        <v>4106</v>
      </c>
      <c r="F185" s="138" t="s">
        <v>4104</v>
      </c>
      <c r="G185" s="139"/>
      <c r="H185" s="120" t="s">
        <v>2504</v>
      </c>
      <c r="I185" s="138" t="s">
        <v>3674</v>
      </c>
      <c r="J185" s="120" t="s">
        <v>23</v>
      </c>
      <c r="K185" s="126">
        <f>SUMIF(Kalkulator!$C$6:$C$26,I185,Kalkulator!$N$6:$N$26)</f>
        <v>476.66666666666669</v>
      </c>
      <c r="O185" s="138" t="s">
        <v>5245</v>
      </c>
      <c r="P185" s="138" t="s">
        <v>5244</v>
      </c>
      <c r="R185" s="121" t="str">
        <f>TEXT(Kalkulator!$F$3,"d.mm")&amp;" - "&amp;TEXT(Kalkulator!$H$3,"d.mm.rrrr")</f>
        <v>1.04 - 30.04.2024</v>
      </c>
      <c r="S185" s="122">
        <f>Kalkulator!$F$3</f>
        <v>45383</v>
      </c>
      <c r="T185" s="123">
        <f>Kalkulator!$F$3</f>
        <v>45383</v>
      </c>
      <c r="AD185" s="119" t="str">
        <f>VLOOKUP(F185,Lista!A:A,1,0)</f>
        <v>LOK3345</v>
      </c>
      <c r="AE185" s="140"/>
      <c r="AF185" s="141"/>
      <c r="AG185" s="142"/>
    </row>
    <row r="186" spans="1:33" s="138" customFormat="1">
      <c r="A186" s="120" t="str">
        <f t="shared" si="5"/>
        <v>Dostępny</v>
      </c>
      <c r="C186" s="138" t="s">
        <v>29</v>
      </c>
      <c r="D186" s="138" t="s">
        <v>995</v>
      </c>
      <c r="E186" s="47" t="s">
        <v>5670</v>
      </c>
      <c r="F186" s="138" t="s">
        <v>5669</v>
      </c>
      <c r="G186" s="139"/>
      <c r="H186" s="120" t="s">
        <v>2504</v>
      </c>
      <c r="I186" s="138" t="s">
        <v>3674</v>
      </c>
      <c r="J186" s="120" t="s">
        <v>23</v>
      </c>
      <c r="K186" s="126">
        <f>SUMIF(Kalkulator!$C$6:$C$26,I186,Kalkulator!$N$6:$N$26)</f>
        <v>476.66666666666669</v>
      </c>
      <c r="O186" s="138" t="s">
        <v>5882</v>
      </c>
      <c r="P186" s="138" t="s">
        <v>5846</v>
      </c>
      <c r="R186" s="121" t="str">
        <f>TEXT(Kalkulator!$F$3,"d.mm")&amp;" - "&amp;TEXT(Kalkulator!$H$3,"d.mm.rrrr")</f>
        <v>1.04 - 30.04.2024</v>
      </c>
      <c r="S186" s="122">
        <f>Kalkulator!$F$3</f>
        <v>45383</v>
      </c>
      <c r="T186" s="123">
        <f>Kalkulator!$F$3</f>
        <v>45383</v>
      </c>
      <c r="AD186" s="119" t="str">
        <f>VLOOKUP(F186,Lista!A:A,1,0)</f>
        <v>LOK3348</v>
      </c>
      <c r="AE186" s="140"/>
      <c r="AF186" s="141"/>
      <c r="AG186" s="142"/>
    </row>
    <row r="187" spans="1:33" s="138" customFormat="1">
      <c r="A187" s="120" t="str">
        <f t="shared" si="5"/>
        <v>Dostępny</v>
      </c>
      <c r="C187" s="138" t="s">
        <v>101</v>
      </c>
      <c r="D187" s="138" t="s">
        <v>997</v>
      </c>
      <c r="E187" s="47" t="s">
        <v>4112</v>
      </c>
      <c r="F187" s="138" t="s">
        <v>4111</v>
      </c>
      <c r="G187" s="139"/>
      <c r="H187" s="120" t="s">
        <v>2504</v>
      </c>
      <c r="I187" s="138" t="s">
        <v>3674</v>
      </c>
      <c r="J187" s="120" t="s">
        <v>23</v>
      </c>
      <c r="K187" s="126">
        <f>SUMIF(Kalkulator!$C$6:$C$26,I187,Kalkulator!$N$6:$N$26)</f>
        <v>476.66666666666669</v>
      </c>
      <c r="O187" s="138" t="s">
        <v>5247</v>
      </c>
      <c r="P187" s="138" t="s">
        <v>5246</v>
      </c>
      <c r="R187" s="121" t="str">
        <f>TEXT(Kalkulator!$F$3,"d.mm")&amp;" - "&amp;TEXT(Kalkulator!$H$3,"d.mm.rrrr")</f>
        <v>1.04 - 30.04.2024</v>
      </c>
      <c r="S187" s="122">
        <f>Kalkulator!$F$3</f>
        <v>45383</v>
      </c>
      <c r="T187" s="123">
        <f>Kalkulator!$F$3</f>
        <v>45383</v>
      </c>
      <c r="AD187" s="119" t="str">
        <f>VLOOKUP(F187,Lista!A:A,1,0)</f>
        <v>LOK3349</v>
      </c>
      <c r="AE187" s="140"/>
      <c r="AF187" s="141"/>
      <c r="AG187" s="142"/>
    </row>
    <row r="188" spans="1:33" s="138" customFormat="1">
      <c r="A188" s="120" t="str">
        <f t="shared" si="5"/>
        <v>Dostępny</v>
      </c>
      <c r="C188" s="138" t="s">
        <v>29</v>
      </c>
      <c r="D188" s="138" t="s">
        <v>1006</v>
      </c>
      <c r="E188" s="47" t="s">
        <v>5672</v>
      </c>
      <c r="F188" s="138" t="s">
        <v>5671</v>
      </c>
      <c r="G188" s="139"/>
      <c r="H188" s="120" t="s">
        <v>2504</v>
      </c>
      <c r="I188" s="138" t="s">
        <v>3674</v>
      </c>
      <c r="J188" s="120" t="s">
        <v>23</v>
      </c>
      <c r="K188" s="126">
        <f>SUMIF(Kalkulator!$C$6:$C$26,I188,Kalkulator!$N$6:$N$26)</f>
        <v>476.66666666666669</v>
      </c>
      <c r="O188" s="138" t="s">
        <v>5883</v>
      </c>
      <c r="P188" s="138" t="s">
        <v>5847</v>
      </c>
      <c r="R188" s="121" t="str">
        <f>TEXT(Kalkulator!$F$3,"d.mm")&amp;" - "&amp;TEXT(Kalkulator!$H$3,"d.mm.rrrr")</f>
        <v>1.04 - 30.04.2024</v>
      </c>
      <c r="S188" s="122">
        <f>Kalkulator!$F$3</f>
        <v>45383</v>
      </c>
      <c r="T188" s="123">
        <f>Kalkulator!$F$3</f>
        <v>45383</v>
      </c>
      <c r="AD188" s="119" t="str">
        <f>VLOOKUP(F188,Lista!A:A,1,0)</f>
        <v>LOK3353</v>
      </c>
      <c r="AE188" s="140"/>
      <c r="AF188" s="141"/>
      <c r="AG188" s="142"/>
    </row>
    <row r="189" spans="1:33" s="138" customFormat="1">
      <c r="A189" s="120" t="str">
        <f t="shared" si="5"/>
        <v>Dostępny</v>
      </c>
      <c r="C189" s="138" t="s">
        <v>44</v>
      </c>
      <c r="D189" s="138" t="s">
        <v>4116</v>
      </c>
      <c r="E189" s="47" t="s">
        <v>4117</v>
      </c>
      <c r="F189" s="138" t="s">
        <v>4115</v>
      </c>
      <c r="G189" s="139"/>
      <c r="H189" s="120" t="s">
        <v>2504</v>
      </c>
      <c r="I189" s="138" t="s">
        <v>3674</v>
      </c>
      <c r="J189" s="120" t="s">
        <v>23</v>
      </c>
      <c r="K189" s="126">
        <f>SUMIF(Kalkulator!$C$6:$C$26,I189,Kalkulator!$N$6:$N$26)</f>
        <v>476.66666666666669</v>
      </c>
      <c r="O189" s="138" t="s">
        <v>5249</v>
      </c>
      <c r="P189" s="138" t="s">
        <v>5248</v>
      </c>
      <c r="R189" s="121" t="str">
        <f>TEXT(Kalkulator!$F$3,"d.mm")&amp;" - "&amp;TEXT(Kalkulator!$H$3,"d.mm.rrrr")</f>
        <v>1.04 - 30.04.2024</v>
      </c>
      <c r="S189" s="122">
        <f>Kalkulator!$F$3</f>
        <v>45383</v>
      </c>
      <c r="T189" s="123">
        <f>Kalkulator!$F$3</f>
        <v>45383</v>
      </c>
      <c r="AD189" s="119" t="str">
        <f>VLOOKUP(F189,Lista!A:A,1,0)</f>
        <v>LOK3354</v>
      </c>
      <c r="AE189" s="140"/>
      <c r="AF189" s="141"/>
      <c r="AG189" s="142"/>
    </row>
    <row r="190" spans="1:33" s="138" customFormat="1">
      <c r="A190" s="120" t="str">
        <f t="shared" si="5"/>
        <v>Dostępny</v>
      </c>
      <c r="C190" s="138" t="s">
        <v>101</v>
      </c>
      <c r="D190" s="138" t="s">
        <v>300</v>
      </c>
      <c r="E190" s="47" t="s">
        <v>4121</v>
      </c>
      <c r="F190" s="138" t="s">
        <v>4120</v>
      </c>
      <c r="G190" s="139"/>
      <c r="H190" s="120" t="s">
        <v>2504</v>
      </c>
      <c r="I190" s="138" t="s">
        <v>3674</v>
      </c>
      <c r="J190" s="120" t="s">
        <v>23</v>
      </c>
      <c r="K190" s="126">
        <f>SUMIF(Kalkulator!$C$6:$C$26,I190,Kalkulator!$N$6:$N$26)</f>
        <v>476.66666666666669</v>
      </c>
      <c r="O190" s="138" t="s">
        <v>5251</v>
      </c>
      <c r="P190" s="138" t="s">
        <v>5250</v>
      </c>
      <c r="R190" s="121" t="str">
        <f>TEXT(Kalkulator!$F$3,"d.mm")&amp;" - "&amp;TEXT(Kalkulator!$H$3,"d.mm.rrrr")</f>
        <v>1.04 - 30.04.2024</v>
      </c>
      <c r="S190" s="122">
        <f>Kalkulator!$F$3</f>
        <v>45383</v>
      </c>
      <c r="T190" s="123">
        <f>Kalkulator!$F$3</f>
        <v>45383</v>
      </c>
      <c r="AD190" s="119" t="str">
        <f>VLOOKUP(F190,Lista!A:A,1,0)</f>
        <v>LOK3355</v>
      </c>
      <c r="AE190" s="140"/>
      <c r="AF190" s="141"/>
      <c r="AG190" s="142"/>
    </row>
    <row r="191" spans="1:33" s="138" customFormat="1">
      <c r="A191" s="120" t="str">
        <f t="shared" si="5"/>
        <v>Dostępny</v>
      </c>
      <c r="C191" s="138" t="s">
        <v>29</v>
      </c>
      <c r="D191" s="138" t="s">
        <v>337</v>
      </c>
      <c r="E191" s="47" t="s">
        <v>5674</v>
      </c>
      <c r="F191" s="138" t="s">
        <v>5673</v>
      </c>
      <c r="G191" s="139"/>
      <c r="H191" s="120" t="s">
        <v>2504</v>
      </c>
      <c r="I191" s="138" t="s">
        <v>3674</v>
      </c>
      <c r="J191" s="120" t="s">
        <v>23</v>
      </c>
      <c r="K191" s="126">
        <f>SUMIF(Kalkulator!$C$6:$C$26,I191,Kalkulator!$N$6:$N$26)</f>
        <v>476.66666666666669</v>
      </c>
      <c r="O191" s="138" t="s">
        <v>5884</v>
      </c>
      <c r="P191" s="138" t="s">
        <v>5848</v>
      </c>
      <c r="R191" s="121" t="str">
        <f>TEXT(Kalkulator!$F$3,"d.mm")&amp;" - "&amp;TEXT(Kalkulator!$H$3,"d.mm.rrrr")</f>
        <v>1.04 - 30.04.2024</v>
      </c>
      <c r="S191" s="122">
        <f>Kalkulator!$F$3</f>
        <v>45383</v>
      </c>
      <c r="T191" s="123">
        <f>Kalkulator!$F$3</f>
        <v>45383</v>
      </c>
      <c r="AD191" s="119" t="str">
        <f>VLOOKUP(F191,Lista!A:A,1,0)</f>
        <v>LOK3356</v>
      </c>
      <c r="AE191" s="140"/>
      <c r="AF191" s="141"/>
      <c r="AG191" s="142"/>
    </row>
    <row r="192" spans="1:33" s="138" customFormat="1">
      <c r="A192" s="120" t="str">
        <f t="shared" si="5"/>
        <v>Dostępny</v>
      </c>
      <c r="C192" s="138" t="s">
        <v>29</v>
      </c>
      <c r="D192" s="138" t="s">
        <v>337</v>
      </c>
      <c r="E192" s="47" t="s">
        <v>4126</v>
      </c>
      <c r="F192" s="138" t="s">
        <v>4125</v>
      </c>
      <c r="G192" s="139"/>
      <c r="H192" s="120" t="s">
        <v>2504</v>
      </c>
      <c r="I192" s="138" t="s">
        <v>3674</v>
      </c>
      <c r="J192" s="120" t="s">
        <v>23</v>
      </c>
      <c r="K192" s="126">
        <f>SUMIF(Kalkulator!$C$6:$C$26,I192,Kalkulator!$N$6:$N$26)</f>
        <v>476.66666666666669</v>
      </c>
      <c r="O192" s="138" t="s">
        <v>5253</v>
      </c>
      <c r="P192" s="138" t="s">
        <v>5252</v>
      </c>
      <c r="R192" s="121" t="str">
        <f>TEXT(Kalkulator!$F$3,"d.mm")&amp;" - "&amp;TEXT(Kalkulator!$H$3,"d.mm.rrrr")</f>
        <v>1.04 - 30.04.2024</v>
      </c>
      <c r="S192" s="122">
        <f>Kalkulator!$F$3</f>
        <v>45383</v>
      </c>
      <c r="T192" s="123">
        <f>Kalkulator!$F$3</f>
        <v>45383</v>
      </c>
      <c r="AD192" s="119" t="str">
        <f>VLOOKUP(F192,Lista!A:A,1,0)</f>
        <v>LOK3357</v>
      </c>
      <c r="AE192" s="140"/>
      <c r="AF192" s="141"/>
      <c r="AG192" s="142"/>
    </row>
    <row r="193" spans="1:33" s="138" customFormat="1">
      <c r="A193" s="120" t="str">
        <f t="shared" si="5"/>
        <v>Dostępny</v>
      </c>
      <c r="C193" s="138" t="s">
        <v>29</v>
      </c>
      <c r="D193" s="138" t="s">
        <v>337</v>
      </c>
      <c r="E193" s="47" t="s">
        <v>5676</v>
      </c>
      <c r="F193" s="138" t="s">
        <v>5675</v>
      </c>
      <c r="G193" s="139"/>
      <c r="H193" s="120" t="s">
        <v>2504</v>
      </c>
      <c r="I193" s="138" t="s">
        <v>3674</v>
      </c>
      <c r="J193" s="120" t="s">
        <v>23</v>
      </c>
      <c r="K193" s="126">
        <f>SUMIF(Kalkulator!$C$6:$C$26,I193,Kalkulator!$N$6:$N$26)</f>
        <v>476.66666666666669</v>
      </c>
      <c r="O193" s="138" t="s">
        <v>5885</v>
      </c>
      <c r="P193" s="138" t="s">
        <v>5849</v>
      </c>
      <c r="R193" s="121" t="str">
        <f>TEXT(Kalkulator!$F$3,"d.mm")&amp;" - "&amp;TEXT(Kalkulator!$H$3,"d.mm.rrrr")</f>
        <v>1.04 - 30.04.2024</v>
      </c>
      <c r="S193" s="122">
        <f>Kalkulator!$F$3</f>
        <v>45383</v>
      </c>
      <c r="T193" s="123">
        <f>Kalkulator!$F$3</f>
        <v>45383</v>
      </c>
      <c r="AD193" s="119" t="str">
        <f>VLOOKUP(F193,Lista!A:A,1,0)</f>
        <v>LOK3358</v>
      </c>
      <c r="AE193" s="140"/>
      <c r="AF193" s="141"/>
      <c r="AG193" s="142"/>
    </row>
    <row r="194" spans="1:33" s="138" customFormat="1">
      <c r="A194" s="120" t="str">
        <f t="shared" si="5"/>
        <v>Dostępny</v>
      </c>
      <c r="C194" s="138" t="s">
        <v>77</v>
      </c>
      <c r="D194" s="138" t="s">
        <v>4131</v>
      </c>
      <c r="E194" s="47" t="s">
        <v>4132</v>
      </c>
      <c r="F194" s="138" t="s">
        <v>4130</v>
      </c>
      <c r="G194" s="139"/>
      <c r="H194" s="120" t="s">
        <v>2504</v>
      </c>
      <c r="I194" s="138" t="s">
        <v>3674</v>
      </c>
      <c r="J194" s="120" t="s">
        <v>23</v>
      </c>
      <c r="K194" s="126">
        <f>SUMIF(Kalkulator!$C$6:$C$26,I194,Kalkulator!$N$6:$N$26)</f>
        <v>476.66666666666669</v>
      </c>
      <c r="O194" s="138" t="s">
        <v>5255</v>
      </c>
      <c r="P194" s="138" t="s">
        <v>5254</v>
      </c>
      <c r="R194" s="121" t="str">
        <f>TEXT(Kalkulator!$F$3,"d.mm")&amp;" - "&amp;TEXT(Kalkulator!$H$3,"d.mm.rrrr")</f>
        <v>1.04 - 30.04.2024</v>
      </c>
      <c r="S194" s="122">
        <f>Kalkulator!$F$3</f>
        <v>45383</v>
      </c>
      <c r="T194" s="123">
        <f>Kalkulator!$F$3</f>
        <v>45383</v>
      </c>
      <c r="AD194" s="119" t="str">
        <f>VLOOKUP(F194,Lista!A:A,1,0)</f>
        <v>LOK3359</v>
      </c>
      <c r="AE194" s="140"/>
      <c r="AF194" s="141"/>
      <c r="AG194" s="142"/>
    </row>
    <row r="195" spans="1:33" s="138" customFormat="1">
      <c r="A195" s="120" t="str">
        <f t="shared" si="5"/>
        <v>Dostępny</v>
      </c>
      <c r="C195" s="138" t="s">
        <v>44</v>
      </c>
      <c r="D195" s="138" t="s">
        <v>45</v>
      </c>
      <c r="E195" s="47" t="s">
        <v>4136</v>
      </c>
      <c r="F195" s="138" t="s">
        <v>4135</v>
      </c>
      <c r="G195" s="139"/>
      <c r="H195" s="120" t="s">
        <v>2504</v>
      </c>
      <c r="I195" s="138" t="s">
        <v>3674</v>
      </c>
      <c r="J195" s="120" t="s">
        <v>23</v>
      </c>
      <c r="K195" s="126">
        <f>SUMIF(Kalkulator!$C$6:$C$26,I195,Kalkulator!$N$6:$N$26)</f>
        <v>476.66666666666669</v>
      </c>
      <c r="O195" s="138" t="s">
        <v>5257</v>
      </c>
      <c r="P195" s="138" t="s">
        <v>5256</v>
      </c>
      <c r="R195" s="121" t="str">
        <f>TEXT(Kalkulator!$F$3,"d.mm")&amp;" - "&amp;TEXT(Kalkulator!$H$3,"d.mm.rrrr")</f>
        <v>1.04 - 30.04.2024</v>
      </c>
      <c r="S195" s="122">
        <f>Kalkulator!$F$3</f>
        <v>45383</v>
      </c>
      <c r="T195" s="123">
        <f>Kalkulator!$F$3</f>
        <v>45383</v>
      </c>
      <c r="AD195" s="119" t="str">
        <f>VLOOKUP(F195,Lista!A:A,1,0)</f>
        <v>LOK3360</v>
      </c>
      <c r="AE195" s="140"/>
      <c r="AF195" s="141"/>
      <c r="AG195" s="142"/>
    </row>
    <row r="196" spans="1:33" s="138" customFormat="1">
      <c r="A196" s="120" t="str">
        <f t="shared" si="5"/>
        <v>Dostępny</v>
      </c>
      <c r="C196" s="138" t="s">
        <v>44</v>
      </c>
      <c r="D196" s="138" t="s">
        <v>45</v>
      </c>
      <c r="E196" s="47" t="s">
        <v>4141</v>
      </c>
      <c r="F196" s="138" t="s">
        <v>4140</v>
      </c>
      <c r="G196" s="139"/>
      <c r="H196" s="120" t="s">
        <v>2504</v>
      </c>
      <c r="I196" s="138" t="s">
        <v>3674</v>
      </c>
      <c r="J196" s="120" t="s">
        <v>23</v>
      </c>
      <c r="K196" s="126">
        <f>SUMIF(Kalkulator!$C$6:$C$26,I196,Kalkulator!$N$6:$N$26)</f>
        <v>476.66666666666669</v>
      </c>
      <c r="O196" s="138" t="s">
        <v>5259</v>
      </c>
      <c r="P196" s="138" t="s">
        <v>5258</v>
      </c>
      <c r="R196" s="121" t="str">
        <f>TEXT(Kalkulator!$F$3,"d.mm")&amp;" - "&amp;TEXT(Kalkulator!$H$3,"d.mm.rrrr")</f>
        <v>1.04 - 30.04.2024</v>
      </c>
      <c r="S196" s="122">
        <f>Kalkulator!$F$3</f>
        <v>45383</v>
      </c>
      <c r="T196" s="123">
        <f>Kalkulator!$F$3</f>
        <v>45383</v>
      </c>
      <c r="AD196" s="119" t="str">
        <f>VLOOKUP(F196,Lista!A:A,1,0)</f>
        <v>LOK3361</v>
      </c>
      <c r="AE196" s="140"/>
      <c r="AF196" s="141"/>
      <c r="AG196" s="142"/>
    </row>
    <row r="197" spans="1:33" s="138" customFormat="1">
      <c r="A197" s="120" t="str">
        <f t="shared" si="5"/>
        <v>Dostępny</v>
      </c>
      <c r="C197" s="138" t="s">
        <v>44</v>
      </c>
      <c r="D197" s="138" t="s">
        <v>45</v>
      </c>
      <c r="E197" s="47" t="s">
        <v>4145</v>
      </c>
      <c r="F197" s="138" t="s">
        <v>4144</v>
      </c>
      <c r="G197" s="139"/>
      <c r="H197" s="120" t="s">
        <v>2504</v>
      </c>
      <c r="I197" s="138" t="s">
        <v>3674</v>
      </c>
      <c r="J197" s="120" t="s">
        <v>23</v>
      </c>
      <c r="K197" s="126">
        <f>SUMIF(Kalkulator!$C$6:$C$26,I197,Kalkulator!$N$6:$N$26)</f>
        <v>476.66666666666669</v>
      </c>
      <c r="O197" s="138" t="s">
        <v>5261</v>
      </c>
      <c r="P197" s="138" t="s">
        <v>5260</v>
      </c>
      <c r="R197" s="121" t="str">
        <f>TEXT(Kalkulator!$F$3,"d.mm")&amp;" - "&amp;TEXT(Kalkulator!$H$3,"d.mm.rrrr")</f>
        <v>1.04 - 30.04.2024</v>
      </c>
      <c r="S197" s="122">
        <f>Kalkulator!$F$3</f>
        <v>45383</v>
      </c>
      <c r="T197" s="123">
        <f>Kalkulator!$F$3</f>
        <v>45383</v>
      </c>
      <c r="AD197" s="119" t="str">
        <f>VLOOKUP(F197,Lista!A:A,1,0)</f>
        <v>LOK3363</v>
      </c>
      <c r="AE197" s="140"/>
      <c r="AF197" s="141"/>
      <c r="AG197" s="142"/>
    </row>
    <row r="198" spans="1:33" s="138" customFormat="1">
      <c r="A198" s="120" t="str">
        <f t="shared" si="5"/>
        <v>Dostępny</v>
      </c>
      <c r="C198" s="138" t="s">
        <v>44</v>
      </c>
      <c r="D198" s="138" t="s">
        <v>45</v>
      </c>
      <c r="E198" s="47" t="s">
        <v>4149</v>
      </c>
      <c r="F198" s="138" t="s">
        <v>4148</v>
      </c>
      <c r="G198" s="139"/>
      <c r="H198" s="120" t="s">
        <v>2504</v>
      </c>
      <c r="I198" s="138" t="s">
        <v>3674</v>
      </c>
      <c r="J198" s="120" t="s">
        <v>23</v>
      </c>
      <c r="K198" s="126">
        <f>SUMIF(Kalkulator!$C$6:$C$26,I198,Kalkulator!$N$6:$N$26)</f>
        <v>476.66666666666669</v>
      </c>
      <c r="O198" s="138" t="s">
        <v>5263</v>
      </c>
      <c r="P198" s="138" t="s">
        <v>5262</v>
      </c>
      <c r="R198" s="121" t="str">
        <f>TEXT(Kalkulator!$F$3,"d.mm")&amp;" - "&amp;TEXT(Kalkulator!$H$3,"d.mm.rrrr")</f>
        <v>1.04 - 30.04.2024</v>
      </c>
      <c r="S198" s="122">
        <f>Kalkulator!$F$3</f>
        <v>45383</v>
      </c>
      <c r="T198" s="123">
        <f>Kalkulator!$F$3</f>
        <v>45383</v>
      </c>
      <c r="AD198" s="119" t="str">
        <f>VLOOKUP(F198,Lista!A:A,1,0)</f>
        <v>LOK3364</v>
      </c>
      <c r="AE198" s="140"/>
      <c r="AF198" s="141"/>
      <c r="AG198" s="142"/>
    </row>
    <row r="199" spans="1:33" s="138" customFormat="1">
      <c r="A199" s="120" t="str">
        <f t="shared" si="5"/>
        <v>Dostępny</v>
      </c>
      <c r="C199" s="138" t="s">
        <v>44</v>
      </c>
      <c r="D199" s="138" t="s">
        <v>45</v>
      </c>
      <c r="E199" s="47" t="s">
        <v>4154</v>
      </c>
      <c r="F199" s="138" t="s">
        <v>4153</v>
      </c>
      <c r="G199" s="139"/>
      <c r="H199" s="120" t="s">
        <v>2504</v>
      </c>
      <c r="I199" s="138" t="s">
        <v>3674</v>
      </c>
      <c r="J199" s="120" t="s">
        <v>23</v>
      </c>
      <c r="K199" s="126">
        <f>SUMIF(Kalkulator!$C$6:$C$26,I199,Kalkulator!$N$6:$N$26)</f>
        <v>476.66666666666669</v>
      </c>
      <c r="O199" s="138" t="s">
        <v>5265</v>
      </c>
      <c r="P199" s="138" t="s">
        <v>5264</v>
      </c>
      <c r="R199" s="121" t="str">
        <f>TEXT(Kalkulator!$F$3,"d.mm")&amp;" - "&amp;TEXT(Kalkulator!$H$3,"d.mm.rrrr")</f>
        <v>1.04 - 30.04.2024</v>
      </c>
      <c r="S199" s="122">
        <f>Kalkulator!$F$3</f>
        <v>45383</v>
      </c>
      <c r="T199" s="123">
        <f>Kalkulator!$F$3</f>
        <v>45383</v>
      </c>
      <c r="AD199" s="119" t="str">
        <f>VLOOKUP(F199,Lista!A:A,1,0)</f>
        <v>LOK3365</v>
      </c>
      <c r="AE199" s="140"/>
      <c r="AF199" s="141"/>
      <c r="AG199" s="142"/>
    </row>
    <row r="200" spans="1:33" s="138" customFormat="1">
      <c r="A200" s="120" t="str">
        <f t="shared" si="5"/>
        <v>Dostępny</v>
      </c>
      <c r="C200" s="138" t="s">
        <v>44</v>
      </c>
      <c r="D200" s="138" t="s">
        <v>45</v>
      </c>
      <c r="E200" s="47" t="s">
        <v>5678</v>
      </c>
      <c r="F200" s="138" t="s">
        <v>5677</v>
      </c>
      <c r="G200" s="139"/>
      <c r="H200" s="120" t="s">
        <v>2504</v>
      </c>
      <c r="I200" s="138" t="s">
        <v>3674</v>
      </c>
      <c r="J200" s="120" t="s">
        <v>23</v>
      </c>
      <c r="K200" s="126">
        <f>SUMIF(Kalkulator!$C$6:$C$26,I200,Kalkulator!$N$6:$N$26)</f>
        <v>476.66666666666669</v>
      </c>
      <c r="O200" s="138" t="s">
        <v>5886</v>
      </c>
      <c r="P200" s="138" t="s">
        <v>5850</v>
      </c>
      <c r="R200" s="121" t="str">
        <f>TEXT(Kalkulator!$F$3,"d.mm")&amp;" - "&amp;TEXT(Kalkulator!$H$3,"d.mm.rrrr")</f>
        <v>1.04 - 30.04.2024</v>
      </c>
      <c r="S200" s="122">
        <f>Kalkulator!$F$3</f>
        <v>45383</v>
      </c>
      <c r="T200" s="123">
        <f>Kalkulator!$F$3</f>
        <v>45383</v>
      </c>
      <c r="AD200" s="119" t="str">
        <f>VLOOKUP(F200,Lista!A:A,1,0)</f>
        <v>LOK3366</v>
      </c>
      <c r="AE200" s="140"/>
      <c r="AF200" s="141"/>
      <c r="AG200" s="142"/>
    </row>
    <row r="201" spans="1:33" s="138" customFormat="1">
      <c r="A201" s="120" t="str">
        <f t="shared" si="5"/>
        <v>Dostępny</v>
      </c>
      <c r="C201" s="138" t="s">
        <v>44</v>
      </c>
      <c r="D201" s="138" t="s">
        <v>45</v>
      </c>
      <c r="E201" s="47" t="s">
        <v>4159</v>
      </c>
      <c r="F201" s="138" t="s">
        <v>4158</v>
      </c>
      <c r="G201" s="139"/>
      <c r="H201" s="120" t="s">
        <v>2504</v>
      </c>
      <c r="I201" s="138" t="s">
        <v>3674</v>
      </c>
      <c r="J201" s="120" t="s">
        <v>23</v>
      </c>
      <c r="K201" s="126">
        <f>SUMIF(Kalkulator!$C$6:$C$26,I201,Kalkulator!$N$6:$N$26)</f>
        <v>476.66666666666669</v>
      </c>
      <c r="O201" s="138" t="s">
        <v>5267</v>
      </c>
      <c r="P201" s="138" t="s">
        <v>5266</v>
      </c>
      <c r="R201" s="121" t="str">
        <f>TEXT(Kalkulator!$F$3,"d.mm")&amp;" - "&amp;TEXT(Kalkulator!$H$3,"d.mm.rrrr")</f>
        <v>1.04 - 30.04.2024</v>
      </c>
      <c r="S201" s="122">
        <f>Kalkulator!$F$3</f>
        <v>45383</v>
      </c>
      <c r="T201" s="123">
        <f>Kalkulator!$F$3</f>
        <v>45383</v>
      </c>
      <c r="AD201" s="119" t="str">
        <f>VLOOKUP(F201,Lista!A:A,1,0)</f>
        <v>LOK3367</v>
      </c>
      <c r="AE201" s="140"/>
      <c r="AF201" s="141"/>
      <c r="AG201" s="142"/>
    </row>
    <row r="202" spans="1:33" s="138" customFormat="1">
      <c r="A202" s="120" t="str">
        <f t="shared" si="5"/>
        <v>Dostępny</v>
      </c>
      <c r="C202" s="138" t="s">
        <v>44</v>
      </c>
      <c r="D202" s="138" t="s">
        <v>45</v>
      </c>
      <c r="E202" s="47" t="s">
        <v>4164</v>
      </c>
      <c r="F202" s="138" t="s">
        <v>4163</v>
      </c>
      <c r="G202" s="139"/>
      <c r="H202" s="120" t="s">
        <v>2504</v>
      </c>
      <c r="I202" s="138" t="s">
        <v>3674</v>
      </c>
      <c r="J202" s="120" t="s">
        <v>23</v>
      </c>
      <c r="K202" s="126">
        <f>SUMIF(Kalkulator!$C$6:$C$26,I202,Kalkulator!$N$6:$N$26)</f>
        <v>476.66666666666669</v>
      </c>
      <c r="O202" s="138" t="s">
        <v>5269</v>
      </c>
      <c r="P202" s="138" t="s">
        <v>5268</v>
      </c>
      <c r="R202" s="121" t="str">
        <f>TEXT(Kalkulator!$F$3,"d.mm")&amp;" - "&amp;TEXT(Kalkulator!$H$3,"d.mm.rrrr")</f>
        <v>1.04 - 30.04.2024</v>
      </c>
      <c r="S202" s="122">
        <f>Kalkulator!$F$3</f>
        <v>45383</v>
      </c>
      <c r="T202" s="123">
        <f>Kalkulator!$F$3</f>
        <v>45383</v>
      </c>
      <c r="AD202" s="119" t="str">
        <f>VLOOKUP(F202,Lista!A:A,1,0)</f>
        <v>LOK3368</v>
      </c>
      <c r="AE202" s="140"/>
      <c r="AF202" s="141"/>
      <c r="AG202" s="142"/>
    </row>
    <row r="203" spans="1:33" s="138" customFormat="1">
      <c r="A203" s="120" t="str">
        <f t="shared" si="5"/>
        <v>Dostępny</v>
      </c>
      <c r="C203" s="138" t="s">
        <v>44</v>
      </c>
      <c r="D203" s="138" t="s">
        <v>45</v>
      </c>
      <c r="E203" s="47" t="s">
        <v>4168</v>
      </c>
      <c r="F203" s="138" t="s">
        <v>4167</v>
      </c>
      <c r="G203" s="139"/>
      <c r="H203" s="120" t="s">
        <v>2504</v>
      </c>
      <c r="I203" s="138" t="s">
        <v>3674</v>
      </c>
      <c r="J203" s="120" t="s">
        <v>23</v>
      </c>
      <c r="K203" s="126">
        <f>SUMIF(Kalkulator!$C$6:$C$26,I203,Kalkulator!$N$6:$N$26)</f>
        <v>476.66666666666669</v>
      </c>
      <c r="O203" s="138" t="s">
        <v>5271</v>
      </c>
      <c r="P203" s="138" t="s">
        <v>5270</v>
      </c>
      <c r="R203" s="121" t="str">
        <f>TEXT(Kalkulator!$F$3,"d.mm")&amp;" - "&amp;TEXT(Kalkulator!$H$3,"d.mm.rrrr")</f>
        <v>1.04 - 30.04.2024</v>
      </c>
      <c r="S203" s="122">
        <f>Kalkulator!$F$3</f>
        <v>45383</v>
      </c>
      <c r="T203" s="123">
        <f>Kalkulator!$F$3</f>
        <v>45383</v>
      </c>
      <c r="AD203" s="119" t="str">
        <f>VLOOKUP(F203,Lista!A:A,1,0)</f>
        <v>LOK3369</v>
      </c>
      <c r="AE203" s="140"/>
      <c r="AF203" s="141"/>
      <c r="AG203" s="142"/>
    </row>
    <row r="204" spans="1:33" s="138" customFormat="1">
      <c r="A204" s="120" t="str">
        <f t="shared" si="5"/>
        <v>Dostępny</v>
      </c>
      <c r="C204" s="138" t="s">
        <v>44</v>
      </c>
      <c r="D204" s="138" t="s">
        <v>45</v>
      </c>
      <c r="E204" s="47" t="s">
        <v>4173</v>
      </c>
      <c r="F204" s="138" t="s">
        <v>4172</v>
      </c>
      <c r="G204" s="139"/>
      <c r="H204" s="120" t="s">
        <v>2504</v>
      </c>
      <c r="I204" s="138" t="s">
        <v>3674</v>
      </c>
      <c r="J204" s="120" t="s">
        <v>23</v>
      </c>
      <c r="K204" s="126">
        <f>SUMIF(Kalkulator!$C$6:$C$26,I204,Kalkulator!$N$6:$N$26)</f>
        <v>476.66666666666669</v>
      </c>
      <c r="O204" s="138" t="s">
        <v>5273</v>
      </c>
      <c r="P204" s="138" t="s">
        <v>5272</v>
      </c>
      <c r="R204" s="121" t="str">
        <f>TEXT(Kalkulator!$F$3,"d.mm")&amp;" - "&amp;TEXT(Kalkulator!$H$3,"d.mm.rrrr")</f>
        <v>1.04 - 30.04.2024</v>
      </c>
      <c r="S204" s="122">
        <f>Kalkulator!$F$3</f>
        <v>45383</v>
      </c>
      <c r="T204" s="123">
        <f>Kalkulator!$F$3</f>
        <v>45383</v>
      </c>
      <c r="AD204" s="119" t="str">
        <f>VLOOKUP(F204,Lista!A:A,1,0)</f>
        <v>LOK3370</v>
      </c>
      <c r="AE204" s="140"/>
      <c r="AF204" s="141"/>
      <c r="AG204" s="142"/>
    </row>
    <row r="205" spans="1:33" s="138" customFormat="1">
      <c r="A205" s="120" t="str">
        <f t="shared" si="5"/>
        <v>Dostępny</v>
      </c>
      <c r="C205" s="138" t="s">
        <v>44</v>
      </c>
      <c r="D205" s="138" t="s">
        <v>45</v>
      </c>
      <c r="E205" s="47" t="s">
        <v>5680</v>
      </c>
      <c r="F205" s="138" t="s">
        <v>5679</v>
      </c>
      <c r="G205" s="139"/>
      <c r="H205" s="120" t="s">
        <v>2504</v>
      </c>
      <c r="I205" s="138" t="s">
        <v>3674</v>
      </c>
      <c r="J205" s="120" t="s">
        <v>23</v>
      </c>
      <c r="K205" s="126">
        <f>SUMIF(Kalkulator!$C$6:$C$26,I205,Kalkulator!$N$6:$N$26)</f>
        <v>476.66666666666669</v>
      </c>
      <c r="O205" s="138" t="s">
        <v>5887</v>
      </c>
      <c r="P205" s="138" t="s">
        <v>5851</v>
      </c>
      <c r="R205" s="121" t="str">
        <f>TEXT(Kalkulator!$F$3,"d.mm")&amp;" - "&amp;TEXT(Kalkulator!$H$3,"d.mm.rrrr")</f>
        <v>1.04 - 30.04.2024</v>
      </c>
      <c r="S205" s="122">
        <f>Kalkulator!$F$3</f>
        <v>45383</v>
      </c>
      <c r="T205" s="123">
        <f>Kalkulator!$F$3</f>
        <v>45383</v>
      </c>
      <c r="AD205" s="119" t="str">
        <f>VLOOKUP(F205,Lista!A:A,1,0)</f>
        <v>LOK3371</v>
      </c>
      <c r="AE205" s="140"/>
      <c r="AF205" s="141"/>
      <c r="AG205" s="142"/>
    </row>
    <row r="206" spans="1:33" s="138" customFormat="1">
      <c r="A206" s="120" t="str">
        <f t="shared" si="5"/>
        <v>Dostępny</v>
      </c>
      <c r="C206" s="138" t="s">
        <v>44</v>
      </c>
      <c r="D206" s="138" t="s">
        <v>45</v>
      </c>
      <c r="E206" s="47" t="s">
        <v>4177</v>
      </c>
      <c r="F206" s="138" t="s">
        <v>4176</v>
      </c>
      <c r="G206" s="139"/>
      <c r="H206" s="120" t="s">
        <v>2504</v>
      </c>
      <c r="I206" s="138" t="s">
        <v>3674</v>
      </c>
      <c r="J206" s="120" t="s">
        <v>23</v>
      </c>
      <c r="K206" s="126">
        <f>SUMIF(Kalkulator!$C$6:$C$26,I206,Kalkulator!$N$6:$N$26)</f>
        <v>476.66666666666669</v>
      </c>
      <c r="O206" s="138" t="s">
        <v>5275</v>
      </c>
      <c r="P206" s="138" t="s">
        <v>5274</v>
      </c>
      <c r="R206" s="121" t="str">
        <f>TEXT(Kalkulator!$F$3,"d.mm")&amp;" - "&amp;TEXT(Kalkulator!$H$3,"d.mm.rrrr")</f>
        <v>1.04 - 30.04.2024</v>
      </c>
      <c r="S206" s="122">
        <f>Kalkulator!$F$3</f>
        <v>45383</v>
      </c>
      <c r="T206" s="123">
        <f>Kalkulator!$F$3</f>
        <v>45383</v>
      </c>
      <c r="AD206" s="119" t="str">
        <f>VLOOKUP(F206,Lista!A:A,1,0)</f>
        <v>LOK3372</v>
      </c>
      <c r="AE206" s="140"/>
      <c r="AF206" s="141"/>
      <c r="AG206" s="142"/>
    </row>
    <row r="207" spans="1:33" s="138" customFormat="1">
      <c r="A207" s="120" t="str">
        <f t="shared" si="5"/>
        <v>Dostępny</v>
      </c>
      <c r="C207" s="138" t="s">
        <v>44</v>
      </c>
      <c r="D207" s="138" t="s">
        <v>45</v>
      </c>
      <c r="E207" s="47" t="s">
        <v>4182</v>
      </c>
      <c r="F207" s="138" t="s">
        <v>4181</v>
      </c>
      <c r="G207" s="139"/>
      <c r="H207" s="120" t="s">
        <v>2504</v>
      </c>
      <c r="I207" s="138" t="s">
        <v>3674</v>
      </c>
      <c r="J207" s="120" t="s">
        <v>23</v>
      </c>
      <c r="K207" s="126">
        <f>SUMIF(Kalkulator!$C$6:$C$26,I207,Kalkulator!$N$6:$N$26)</f>
        <v>476.66666666666669</v>
      </c>
      <c r="O207" s="138" t="s">
        <v>5277</v>
      </c>
      <c r="P207" s="138" t="s">
        <v>5276</v>
      </c>
      <c r="R207" s="121" t="str">
        <f>TEXT(Kalkulator!$F$3,"d.mm")&amp;" - "&amp;TEXT(Kalkulator!$H$3,"d.mm.rrrr")</f>
        <v>1.04 - 30.04.2024</v>
      </c>
      <c r="S207" s="122">
        <f>Kalkulator!$F$3</f>
        <v>45383</v>
      </c>
      <c r="T207" s="123">
        <f>Kalkulator!$F$3</f>
        <v>45383</v>
      </c>
      <c r="AD207" s="119" t="str">
        <f>VLOOKUP(F207,Lista!A:A,1,0)</f>
        <v>LOK3373</v>
      </c>
      <c r="AE207" s="140"/>
      <c r="AF207" s="141"/>
      <c r="AG207" s="142"/>
    </row>
    <row r="208" spans="1:33" s="138" customFormat="1">
      <c r="A208" s="120" t="str">
        <f t="shared" si="5"/>
        <v>Dostępny</v>
      </c>
      <c r="C208" s="138" t="s">
        <v>44</v>
      </c>
      <c r="D208" s="138" t="s">
        <v>45</v>
      </c>
      <c r="E208" s="47" t="s">
        <v>4186</v>
      </c>
      <c r="F208" s="138" t="s">
        <v>4185</v>
      </c>
      <c r="G208" s="139"/>
      <c r="H208" s="120" t="s">
        <v>2504</v>
      </c>
      <c r="I208" s="138" t="s">
        <v>3674</v>
      </c>
      <c r="J208" s="120" t="s">
        <v>23</v>
      </c>
      <c r="K208" s="126">
        <f>SUMIF(Kalkulator!$C$6:$C$26,I208,Kalkulator!$N$6:$N$26)</f>
        <v>476.66666666666669</v>
      </c>
      <c r="O208" s="138" t="s">
        <v>5279</v>
      </c>
      <c r="P208" s="138" t="s">
        <v>5278</v>
      </c>
      <c r="R208" s="121" t="str">
        <f>TEXT(Kalkulator!$F$3,"d.mm")&amp;" - "&amp;TEXT(Kalkulator!$H$3,"d.mm.rrrr")</f>
        <v>1.04 - 30.04.2024</v>
      </c>
      <c r="S208" s="122">
        <f>Kalkulator!$F$3</f>
        <v>45383</v>
      </c>
      <c r="T208" s="123">
        <f>Kalkulator!$F$3</f>
        <v>45383</v>
      </c>
      <c r="AD208" s="119" t="str">
        <f>VLOOKUP(F208,Lista!A:A,1,0)</f>
        <v>LOK3374</v>
      </c>
      <c r="AE208" s="140"/>
      <c r="AF208" s="141"/>
      <c r="AG208" s="142"/>
    </row>
    <row r="209" spans="1:33" s="138" customFormat="1">
      <c r="A209" s="120" t="str">
        <f t="shared" si="5"/>
        <v>Dostępny</v>
      </c>
      <c r="C209" s="138" t="s">
        <v>44</v>
      </c>
      <c r="D209" s="138" t="s">
        <v>45</v>
      </c>
      <c r="E209" s="47" t="s">
        <v>5682</v>
      </c>
      <c r="F209" s="138" t="s">
        <v>5681</v>
      </c>
      <c r="G209" s="139"/>
      <c r="H209" s="120" t="s">
        <v>2504</v>
      </c>
      <c r="I209" s="138" t="s">
        <v>3674</v>
      </c>
      <c r="J209" s="120" t="s">
        <v>23</v>
      </c>
      <c r="K209" s="126">
        <f>SUMIF(Kalkulator!$C$6:$C$26,I209,Kalkulator!$N$6:$N$26)</f>
        <v>476.66666666666669</v>
      </c>
      <c r="O209" s="138" t="s">
        <v>5888</v>
      </c>
      <c r="P209" s="138" t="s">
        <v>5852</v>
      </c>
      <c r="R209" s="121" t="str">
        <f>TEXT(Kalkulator!$F$3,"d.mm")&amp;" - "&amp;TEXT(Kalkulator!$H$3,"d.mm.rrrr")</f>
        <v>1.04 - 30.04.2024</v>
      </c>
      <c r="S209" s="122">
        <f>Kalkulator!$F$3</f>
        <v>45383</v>
      </c>
      <c r="T209" s="123">
        <f>Kalkulator!$F$3</f>
        <v>45383</v>
      </c>
      <c r="AD209" s="119" t="str">
        <f>VLOOKUP(F209,Lista!A:A,1,0)</f>
        <v>LOK3375</v>
      </c>
      <c r="AE209" s="140"/>
      <c r="AF209" s="141"/>
      <c r="AG209" s="142"/>
    </row>
    <row r="210" spans="1:33" s="138" customFormat="1">
      <c r="A210" s="120" t="str">
        <f t="shared" si="5"/>
        <v>Dostępny</v>
      </c>
      <c r="C210" s="138" t="s">
        <v>44</v>
      </c>
      <c r="D210" s="138" t="s">
        <v>45</v>
      </c>
      <c r="E210" s="47" t="s">
        <v>4190</v>
      </c>
      <c r="F210" s="138" t="s">
        <v>4189</v>
      </c>
      <c r="G210" s="139"/>
      <c r="H210" s="120" t="s">
        <v>2504</v>
      </c>
      <c r="I210" s="138" t="s">
        <v>3674</v>
      </c>
      <c r="J210" s="120" t="s">
        <v>23</v>
      </c>
      <c r="K210" s="126">
        <f>SUMIF(Kalkulator!$C$6:$C$26,I210,Kalkulator!$N$6:$N$26)</f>
        <v>476.66666666666669</v>
      </c>
      <c r="O210" s="138" t="s">
        <v>5281</v>
      </c>
      <c r="P210" s="138" t="s">
        <v>5280</v>
      </c>
      <c r="R210" s="121" t="str">
        <f>TEXT(Kalkulator!$F$3,"d.mm")&amp;" - "&amp;TEXT(Kalkulator!$H$3,"d.mm.rrrr")</f>
        <v>1.04 - 30.04.2024</v>
      </c>
      <c r="S210" s="122">
        <f>Kalkulator!$F$3</f>
        <v>45383</v>
      </c>
      <c r="T210" s="123">
        <f>Kalkulator!$F$3</f>
        <v>45383</v>
      </c>
      <c r="AD210" s="119" t="str">
        <f>VLOOKUP(F210,Lista!A:A,1,0)</f>
        <v>LOK3376</v>
      </c>
      <c r="AE210" s="140"/>
      <c r="AF210" s="141"/>
      <c r="AG210" s="142"/>
    </row>
    <row r="211" spans="1:33" s="138" customFormat="1">
      <c r="A211" s="120" t="str">
        <f t="shared" si="5"/>
        <v>Dostępny</v>
      </c>
      <c r="C211" s="138" t="s">
        <v>44</v>
      </c>
      <c r="D211" s="138" t="s">
        <v>45</v>
      </c>
      <c r="E211" s="47" t="s">
        <v>4194</v>
      </c>
      <c r="F211" s="138" t="s">
        <v>4193</v>
      </c>
      <c r="G211" s="139"/>
      <c r="H211" s="120" t="s">
        <v>2504</v>
      </c>
      <c r="I211" s="138" t="s">
        <v>3674</v>
      </c>
      <c r="J211" s="120" t="s">
        <v>23</v>
      </c>
      <c r="K211" s="126">
        <f>SUMIF(Kalkulator!$C$6:$C$26,I211,Kalkulator!$N$6:$N$26)</f>
        <v>476.66666666666669</v>
      </c>
      <c r="O211" s="138" t="s">
        <v>5283</v>
      </c>
      <c r="P211" s="138" t="s">
        <v>5282</v>
      </c>
      <c r="R211" s="121" t="str">
        <f>TEXT(Kalkulator!$F$3,"d.mm")&amp;" - "&amp;TEXT(Kalkulator!$H$3,"d.mm.rrrr")</f>
        <v>1.04 - 30.04.2024</v>
      </c>
      <c r="S211" s="122">
        <f>Kalkulator!$F$3</f>
        <v>45383</v>
      </c>
      <c r="T211" s="123">
        <f>Kalkulator!$F$3</f>
        <v>45383</v>
      </c>
      <c r="AD211" s="119" t="str">
        <f>VLOOKUP(F211,Lista!A:A,1,0)</f>
        <v>LOK3378</v>
      </c>
      <c r="AE211" s="140"/>
      <c r="AF211" s="141"/>
      <c r="AG211" s="142"/>
    </row>
    <row r="212" spans="1:33" s="138" customFormat="1">
      <c r="A212" s="120" t="str">
        <f t="shared" si="5"/>
        <v>Dostępny</v>
      </c>
      <c r="C212" s="138" t="s">
        <v>44</v>
      </c>
      <c r="D212" s="138" t="s">
        <v>45</v>
      </c>
      <c r="E212" s="47" t="s">
        <v>4199</v>
      </c>
      <c r="F212" s="138" t="s">
        <v>4198</v>
      </c>
      <c r="G212" s="139"/>
      <c r="H212" s="120" t="s">
        <v>2504</v>
      </c>
      <c r="I212" s="138" t="s">
        <v>3674</v>
      </c>
      <c r="J212" s="120" t="s">
        <v>23</v>
      </c>
      <c r="K212" s="126">
        <f>SUMIF(Kalkulator!$C$6:$C$26,I212,Kalkulator!$N$6:$N$26)</f>
        <v>476.66666666666669</v>
      </c>
      <c r="O212" s="138" t="s">
        <v>5285</v>
      </c>
      <c r="P212" s="138" t="s">
        <v>5284</v>
      </c>
      <c r="R212" s="121" t="str">
        <f>TEXT(Kalkulator!$F$3,"d.mm")&amp;" - "&amp;TEXT(Kalkulator!$H$3,"d.mm.rrrr")</f>
        <v>1.04 - 30.04.2024</v>
      </c>
      <c r="S212" s="122">
        <f>Kalkulator!$F$3</f>
        <v>45383</v>
      </c>
      <c r="T212" s="123">
        <f>Kalkulator!$F$3</f>
        <v>45383</v>
      </c>
      <c r="AD212" s="119" t="str">
        <f>VLOOKUP(F212,Lista!A:A,1,0)</f>
        <v>LOK3380</v>
      </c>
      <c r="AE212" s="140"/>
      <c r="AF212" s="141"/>
      <c r="AG212" s="142"/>
    </row>
    <row r="213" spans="1:33" s="138" customFormat="1">
      <c r="A213" s="120" t="str">
        <f t="shared" si="5"/>
        <v>Dostępny</v>
      </c>
      <c r="C213" s="138" t="s">
        <v>44</v>
      </c>
      <c r="D213" s="138" t="s">
        <v>45</v>
      </c>
      <c r="E213" s="47" t="s">
        <v>4204</v>
      </c>
      <c r="F213" s="138" t="s">
        <v>4203</v>
      </c>
      <c r="G213" s="139"/>
      <c r="H213" s="120" t="s">
        <v>2504</v>
      </c>
      <c r="I213" s="138" t="s">
        <v>3674</v>
      </c>
      <c r="J213" s="120" t="s">
        <v>23</v>
      </c>
      <c r="K213" s="126">
        <f>SUMIF(Kalkulator!$C$6:$C$26,I213,Kalkulator!$N$6:$N$26)</f>
        <v>476.66666666666669</v>
      </c>
      <c r="O213" s="138" t="s">
        <v>5287</v>
      </c>
      <c r="P213" s="138" t="s">
        <v>5286</v>
      </c>
      <c r="R213" s="121" t="str">
        <f>TEXT(Kalkulator!$F$3,"d.mm")&amp;" - "&amp;TEXT(Kalkulator!$H$3,"d.mm.rrrr")</f>
        <v>1.04 - 30.04.2024</v>
      </c>
      <c r="S213" s="122">
        <f>Kalkulator!$F$3</f>
        <v>45383</v>
      </c>
      <c r="T213" s="123">
        <f>Kalkulator!$F$3</f>
        <v>45383</v>
      </c>
      <c r="AD213" s="119" t="str">
        <f>VLOOKUP(F213,Lista!A:A,1,0)</f>
        <v>LOK3381</v>
      </c>
      <c r="AE213" s="140"/>
      <c r="AF213" s="141"/>
      <c r="AG213" s="142"/>
    </row>
    <row r="214" spans="1:33" s="138" customFormat="1">
      <c r="A214" s="120" t="str">
        <f t="shared" si="5"/>
        <v>Dostępny</v>
      </c>
      <c r="C214" s="138" t="s">
        <v>44</v>
      </c>
      <c r="D214" s="138" t="s">
        <v>45</v>
      </c>
      <c r="E214" s="47" t="s">
        <v>5684</v>
      </c>
      <c r="F214" s="138" t="s">
        <v>5683</v>
      </c>
      <c r="G214" s="139"/>
      <c r="H214" s="120" t="s">
        <v>2504</v>
      </c>
      <c r="I214" s="138" t="s">
        <v>3674</v>
      </c>
      <c r="J214" s="120" t="s">
        <v>23</v>
      </c>
      <c r="K214" s="126">
        <f>SUMIF(Kalkulator!$C$6:$C$26,I214,Kalkulator!$N$6:$N$26)</f>
        <v>476.66666666666669</v>
      </c>
      <c r="O214" s="138" t="s">
        <v>5889</v>
      </c>
      <c r="P214" s="138" t="s">
        <v>5853</v>
      </c>
      <c r="R214" s="121" t="str">
        <f>TEXT(Kalkulator!$F$3,"d.mm")&amp;" - "&amp;TEXT(Kalkulator!$H$3,"d.mm.rrrr")</f>
        <v>1.04 - 30.04.2024</v>
      </c>
      <c r="S214" s="122">
        <f>Kalkulator!$F$3</f>
        <v>45383</v>
      </c>
      <c r="T214" s="123">
        <f>Kalkulator!$F$3</f>
        <v>45383</v>
      </c>
      <c r="AD214" s="119" t="str">
        <f>VLOOKUP(F214,Lista!A:A,1,0)</f>
        <v>LOK3382</v>
      </c>
      <c r="AE214" s="140"/>
      <c r="AF214" s="141"/>
      <c r="AG214" s="142"/>
    </row>
    <row r="215" spans="1:33" s="138" customFormat="1">
      <c r="A215" s="120" t="str">
        <f t="shared" si="5"/>
        <v>Dostępny</v>
      </c>
      <c r="C215" s="138" t="s">
        <v>44</v>
      </c>
      <c r="D215" s="138" t="s">
        <v>45</v>
      </c>
      <c r="E215" s="47" t="s">
        <v>4209</v>
      </c>
      <c r="F215" s="138" t="s">
        <v>4208</v>
      </c>
      <c r="G215" s="139"/>
      <c r="H215" s="120" t="s">
        <v>2504</v>
      </c>
      <c r="I215" s="138" t="s">
        <v>3674</v>
      </c>
      <c r="J215" s="120" t="s">
        <v>23</v>
      </c>
      <c r="K215" s="126">
        <f>SUMIF(Kalkulator!$C$6:$C$26,I215,Kalkulator!$N$6:$N$26)</f>
        <v>476.66666666666669</v>
      </c>
      <c r="O215" s="138" t="s">
        <v>5289</v>
      </c>
      <c r="P215" s="138" t="s">
        <v>5288</v>
      </c>
      <c r="R215" s="121" t="str">
        <f>TEXT(Kalkulator!$F$3,"d.mm")&amp;" - "&amp;TEXT(Kalkulator!$H$3,"d.mm.rrrr")</f>
        <v>1.04 - 30.04.2024</v>
      </c>
      <c r="S215" s="122">
        <f>Kalkulator!$F$3</f>
        <v>45383</v>
      </c>
      <c r="T215" s="123">
        <f>Kalkulator!$F$3</f>
        <v>45383</v>
      </c>
      <c r="AD215" s="119" t="str">
        <f>VLOOKUP(F215,Lista!A:A,1,0)</f>
        <v>LOK3383</v>
      </c>
      <c r="AE215" s="140"/>
      <c r="AF215" s="141"/>
      <c r="AG215" s="142"/>
    </row>
    <row r="216" spans="1:33" s="138" customFormat="1">
      <c r="A216" s="120" t="str">
        <f t="shared" si="5"/>
        <v>Dostępny</v>
      </c>
      <c r="C216" s="138" t="s">
        <v>44</v>
      </c>
      <c r="D216" s="138" t="s">
        <v>45</v>
      </c>
      <c r="E216" s="47" t="s">
        <v>5686</v>
      </c>
      <c r="F216" s="138" t="s">
        <v>5685</v>
      </c>
      <c r="G216" s="139"/>
      <c r="H216" s="120" t="s">
        <v>2504</v>
      </c>
      <c r="I216" s="138" t="s">
        <v>3674</v>
      </c>
      <c r="J216" s="120" t="s">
        <v>23</v>
      </c>
      <c r="K216" s="126">
        <f>SUMIF(Kalkulator!$C$6:$C$26,I216,Kalkulator!$N$6:$N$26)</f>
        <v>476.66666666666669</v>
      </c>
      <c r="O216" s="138" t="s">
        <v>5890</v>
      </c>
      <c r="P216" s="138" t="s">
        <v>5854</v>
      </c>
      <c r="R216" s="121" t="str">
        <f>TEXT(Kalkulator!$F$3,"d.mm")&amp;" - "&amp;TEXT(Kalkulator!$H$3,"d.mm.rrrr")</f>
        <v>1.04 - 30.04.2024</v>
      </c>
      <c r="S216" s="122">
        <f>Kalkulator!$F$3</f>
        <v>45383</v>
      </c>
      <c r="T216" s="123">
        <f>Kalkulator!$F$3</f>
        <v>45383</v>
      </c>
      <c r="AD216" s="119" t="str">
        <f>VLOOKUP(F216,Lista!A:A,1,0)</f>
        <v>LOK3384</v>
      </c>
      <c r="AE216" s="140"/>
      <c r="AF216" s="141"/>
      <c r="AG216" s="142"/>
    </row>
    <row r="217" spans="1:33" s="138" customFormat="1">
      <c r="A217" s="120" t="str">
        <f t="shared" si="5"/>
        <v>Dostępny</v>
      </c>
      <c r="C217" s="138" t="s">
        <v>44</v>
      </c>
      <c r="D217" s="138" t="s">
        <v>45</v>
      </c>
      <c r="E217" s="47" t="s">
        <v>4213</v>
      </c>
      <c r="F217" s="138" t="s">
        <v>4212</v>
      </c>
      <c r="G217" s="139"/>
      <c r="H217" s="120" t="s">
        <v>2504</v>
      </c>
      <c r="I217" s="138" t="s">
        <v>3674</v>
      </c>
      <c r="J217" s="120" t="s">
        <v>23</v>
      </c>
      <c r="K217" s="126">
        <f>SUMIF(Kalkulator!$C$6:$C$26,I217,Kalkulator!$N$6:$N$26)</f>
        <v>476.66666666666669</v>
      </c>
      <c r="O217" s="138" t="s">
        <v>5291</v>
      </c>
      <c r="P217" s="138" t="s">
        <v>5290</v>
      </c>
      <c r="R217" s="121" t="str">
        <f>TEXT(Kalkulator!$F$3,"d.mm")&amp;" - "&amp;TEXT(Kalkulator!$H$3,"d.mm.rrrr")</f>
        <v>1.04 - 30.04.2024</v>
      </c>
      <c r="S217" s="122">
        <f>Kalkulator!$F$3</f>
        <v>45383</v>
      </c>
      <c r="T217" s="123">
        <f>Kalkulator!$F$3</f>
        <v>45383</v>
      </c>
      <c r="AD217" s="119" t="str">
        <f>VLOOKUP(F217,Lista!A:A,1,0)</f>
        <v>LOK3385</v>
      </c>
      <c r="AE217" s="140"/>
      <c r="AF217" s="141"/>
      <c r="AG217" s="142"/>
    </row>
    <row r="218" spans="1:33" s="138" customFormat="1">
      <c r="A218" s="120" t="str">
        <f t="shared" si="5"/>
        <v>Dostępny</v>
      </c>
      <c r="C218" s="138" t="s">
        <v>44</v>
      </c>
      <c r="D218" s="138" t="s">
        <v>45</v>
      </c>
      <c r="E218" s="47" t="s">
        <v>4218</v>
      </c>
      <c r="F218" s="138" t="s">
        <v>4217</v>
      </c>
      <c r="G218" s="139"/>
      <c r="H218" s="120" t="s">
        <v>2504</v>
      </c>
      <c r="I218" s="138" t="s">
        <v>3674</v>
      </c>
      <c r="J218" s="120" t="s">
        <v>23</v>
      </c>
      <c r="K218" s="126">
        <f>SUMIF(Kalkulator!$C$6:$C$26,I218,Kalkulator!$N$6:$N$26)</f>
        <v>476.66666666666669</v>
      </c>
      <c r="O218" s="138" t="s">
        <v>5293</v>
      </c>
      <c r="P218" s="138" t="s">
        <v>5292</v>
      </c>
      <c r="R218" s="121" t="str">
        <f>TEXT(Kalkulator!$F$3,"d.mm")&amp;" - "&amp;TEXT(Kalkulator!$H$3,"d.mm.rrrr")</f>
        <v>1.04 - 30.04.2024</v>
      </c>
      <c r="S218" s="122">
        <f>Kalkulator!$F$3</f>
        <v>45383</v>
      </c>
      <c r="T218" s="123">
        <f>Kalkulator!$F$3</f>
        <v>45383</v>
      </c>
      <c r="AD218" s="119" t="str">
        <f>VLOOKUP(F218,Lista!A:A,1,0)</f>
        <v>LOK3386</v>
      </c>
      <c r="AE218" s="140"/>
      <c r="AF218" s="141"/>
      <c r="AG218" s="142"/>
    </row>
    <row r="219" spans="1:33" s="138" customFormat="1">
      <c r="A219" s="120" t="str">
        <f t="shared" si="5"/>
        <v>Dostępny</v>
      </c>
      <c r="C219" s="138" t="s">
        <v>44</v>
      </c>
      <c r="D219" s="138" t="s">
        <v>45</v>
      </c>
      <c r="E219" s="47" t="s">
        <v>4223</v>
      </c>
      <c r="F219" s="138" t="s">
        <v>4222</v>
      </c>
      <c r="G219" s="139"/>
      <c r="H219" s="120" t="s">
        <v>2504</v>
      </c>
      <c r="I219" s="138" t="s">
        <v>3674</v>
      </c>
      <c r="J219" s="120" t="s">
        <v>23</v>
      </c>
      <c r="K219" s="126">
        <f>SUMIF(Kalkulator!$C$6:$C$26,I219,Kalkulator!$N$6:$N$26)</f>
        <v>476.66666666666669</v>
      </c>
      <c r="O219" s="138" t="s">
        <v>5295</v>
      </c>
      <c r="P219" s="138" t="s">
        <v>5294</v>
      </c>
      <c r="R219" s="121" t="str">
        <f>TEXT(Kalkulator!$F$3,"d.mm")&amp;" - "&amp;TEXT(Kalkulator!$H$3,"d.mm.rrrr")</f>
        <v>1.04 - 30.04.2024</v>
      </c>
      <c r="S219" s="122">
        <f>Kalkulator!$F$3</f>
        <v>45383</v>
      </c>
      <c r="T219" s="123">
        <f>Kalkulator!$F$3</f>
        <v>45383</v>
      </c>
      <c r="AD219" s="119" t="str">
        <f>VLOOKUP(F219,Lista!A:A,1,0)</f>
        <v>LOK3387</v>
      </c>
      <c r="AE219" s="140"/>
      <c r="AF219" s="141"/>
      <c r="AG219" s="142"/>
    </row>
    <row r="220" spans="1:33" s="138" customFormat="1">
      <c r="A220" s="120" t="str">
        <f t="shared" si="5"/>
        <v>Dostępny</v>
      </c>
      <c r="C220" s="138" t="s">
        <v>44</v>
      </c>
      <c r="D220" s="138" t="s">
        <v>45</v>
      </c>
      <c r="E220" s="47" t="s">
        <v>4227</v>
      </c>
      <c r="F220" s="138" t="s">
        <v>4226</v>
      </c>
      <c r="G220" s="139"/>
      <c r="H220" s="120" t="s">
        <v>2504</v>
      </c>
      <c r="I220" s="138" t="s">
        <v>3674</v>
      </c>
      <c r="J220" s="120" t="s">
        <v>23</v>
      </c>
      <c r="K220" s="126">
        <f>SUMIF(Kalkulator!$C$6:$C$26,I220,Kalkulator!$N$6:$N$26)</f>
        <v>476.66666666666669</v>
      </c>
      <c r="O220" s="138" t="s">
        <v>5297</v>
      </c>
      <c r="P220" s="138" t="s">
        <v>5296</v>
      </c>
      <c r="R220" s="121" t="str">
        <f>TEXT(Kalkulator!$F$3,"d.mm")&amp;" - "&amp;TEXT(Kalkulator!$H$3,"d.mm.rrrr")</f>
        <v>1.04 - 30.04.2024</v>
      </c>
      <c r="S220" s="122">
        <f>Kalkulator!$F$3</f>
        <v>45383</v>
      </c>
      <c r="T220" s="123">
        <f>Kalkulator!$F$3</f>
        <v>45383</v>
      </c>
      <c r="AD220" s="119" t="str">
        <f>VLOOKUP(F220,Lista!A:A,1,0)</f>
        <v>LOK3389</v>
      </c>
      <c r="AE220" s="140"/>
      <c r="AF220" s="141"/>
      <c r="AG220" s="142"/>
    </row>
    <row r="221" spans="1:33" s="138" customFormat="1">
      <c r="A221" s="120" t="str">
        <f t="shared" si="5"/>
        <v>Dostępny</v>
      </c>
      <c r="C221" s="138" t="s">
        <v>44</v>
      </c>
      <c r="D221" s="138" t="s">
        <v>45</v>
      </c>
      <c r="E221" s="47" t="s">
        <v>4231</v>
      </c>
      <c r="F221" s="138" t="s">
        <v>4230</v>
      </c>
      <c r="G221" s="139"/>
      <c r="H221" s="120" t="s">
        <v>2504</v>
      </c>
      <c r="I221" s="138" t="s">
        <v>3674</v>
      </c>
      <c r="J221" s="120" t="s">
        <v>23</v>
      </c>
      <c r="K221" s="126">
        <f>SUMIF(Kalkulator!$C$6:$C$26,I221,Kalkulator!$N$6:$N$26)</f>
        <v>476.66666666666669</v>
      </c>
      <c r="O221" s="138" t="s">
        <v>5299</v>
      </c>
      <c r="P221" s="138" t="s">
        <v>5298</v>
      </c>
      <c r="R221" s="121" t="str">
        <f>TEXT(Kalkulator!$F$3,"d.mm")&amp;" - "&amp;TEXT(Kalkulator!$H$3,"d.mm.rrrr")</f>
        <v>1.04 - 30.04.2024</v>
      </c>
      <c r="S221" s="122">
        <f>Kalkulator!$F$3</f>
        <v>45383</v>
      </c>
      <c r="T221" s="123">
        <f>Kalkulator!$F$3</f>
        <v>45383</v>
      </c>
      <c r="AD221" s="119" t="str">
        <f>VLOOKUP(F221,Lista!A:A,1,0)</f>
        <v>LOK3390</v>
      </c>
      <c r="AE221" s="140"/>
      <c r="AF221" s="141"/>
      <c r="AG221" s="142"/>
    </row>
    <row r="222" spans="1:33" s="138" customFormat="1">
      <c r="A222" s="120" t="str">
        <f t="shared" si="5"/>
        <v>Dostępny</v>
      </c>
      <c r="C222" s="138" t="s">
        <v>44</v>
      </c>
      <c r="D222" s="138" t="s">
        <v>45</v>
      </c>
      <c r="E222" s="47" t="s">
        <v>5688</v>
      </c>
      <c r="F222" s="138" t="s">
        <v>5687</v>
      </c>
      <c r="G222" s="139"/>
      <c r="H222" s="120" t="s">
        <v>2504</v>
      </c>
      <c r="I222" s="138" t="s">
        <v>3674</v>
      </c>
      <c r="J222" s="120" t="s">
        <v>23</v>
      </c>
      <c r="K222" s="126">
        <f>SUMIF(Kalkulator!$C$6:$C$26,I222,Kalkulator!$N$6:$N$26)</f>
        <v>476.66666666666669</v>
      </c>
      <c r="O222" s="138" t="s">
        <v>5891</v>
      </c>
      <c r="P222" s="138" t="s">
        <v>5855</v>
      </c>
      <c r="R222" s="121" t="str">
        <f>TEXT(Kalkulator!$F$3,"d.mm")&amp;" - "&amp;TEXT(Kalkulator!$H$3,"d.mm.rrrr")</f>
        <v>1.04 - 30.04.2024</v>
      </c>
      <c r="S222" s="122">
        <f>Kalkulator!$F$3</f>
        <v>45383</v>
      </c>
      <c r="T222" s="123">
        <f>Kalkulator!$F$3</f>
        <v>45383</v>
      </c>
      <c r="AD222" s="119" t="str">
        <f>VLOOKUP(F222,Lista!A:A,1,0)</f>
        <v>LOK3392</v>
      </c>
      <c r="AE222" s="140"/>
      <c r="AF222" s="141"/>
      <c r="AG222" s="142"/>
    </row>
    <row r="223" spans="1:33" s="138" customFormat="1">
      <c r="A223" s="120" t="str">
        <f t="shared" si="5"/>
        <v>Dostępny</v>
      </c>
      <c r="C223" s="138" t="s">
        <v>44</v>
      </c>
      <c r="D223" s="138" t="s">
        <v>45</v>
      </c>
      <c r="E223" s="47" t="s">
        <v>4236</v>
      </c>
      <c r="F223" s="138" t="s">
        <v>4235</v>
      </c>
      <c r="G223" s="139"/>
      <c r="H223" s="120" t="s">
        <v>2504</v>
      </c>
      <c r="I223" s="138" t="s">
        <v>3674</v>
      </c>
      <c r="J223" s="120" t="s">
        <v>23</v>
      </c>
      <c r="K223" s="126">
        <f>SUMIF(Kalkulator!$C$6:$C$26,I223,Kalkulator!$N$6:$N$26)</f>
        <v>476.66666666666669</v>
      </c>
      <c r="O223" s="138" t="s">
        <v>5301</v>
      </c>
      <c r="P223" s="138" t="s">
        <v>5300</v>
      </c>
      <c r="R223" s="121" t="str">
        <f>TEXT(Kalkulator!$F$3,"d.mm")&amp;" - "&amp;TEXT(Kalkulator!$H$3,"d.mm.rrrr")</f>
        <v>1.04 - 30.04.2024</v>
      </c>
      <c r="S223" s="122">
        <f>Kalkulator!$F$3</f>
        <v>45383</v>
      </c>
      <c r="T223" s="123">
        <f>Kalkulator!$F$3</f>
        <v>45383</v>
      </c>
      <c r="AD223" s="119" t="str">
        <f>VLOOKUP(F223,Lista!A:A,1,0)</f>
        <v>LOK3393</v>
      </c>
      <c r="AE223" s="140"/>
      <c r="AF223" s="141"/>
      <c r="AG223" s="142"/>
    </row>
    <row r="224" spans="1:33" s="138" customFormat="1">
      <c r="A224" s="120" t="str">
        <f t="shared" si="5"/>
        <v>Dostępny</v>
      </c>
      <c r="C224" s="138" t="s">
        <v>44</v>
      </c>
      <c r="D224" s="138" t="s">
        <v>45</v>
      </c>
      <c r="E224" s="47" t="s">
        <v>4241</v>
      </c>
      <c r="F224" s="138" t="s">
        <v>4240</v>
      </c>
      <c r="G224" s="139"/>
      <c r="H224" s="120" t="s">
        <v>2504</v>
      </c>
      <c r="I224" s="138" t="s">
        <v>3674</v>
      </c>
      <c r="J224" s="120" t="s">
        <v>23</v>
      </c>
      <c r="K224" s="126">
        <f>SUMIF(Kalkulator!$C$6:$C$26,I224,Kalkulator!$N$6:$N$26)</f>
        <v>476.66666666666669</v>
      </c>
      <c r="O224" s="138" t="s">
        <v>5303</v>
      </c>
      <c r="P224" s="138" t="s">
        <v>5302</v>
      </c>
      <c r="R224" s="121" t="str">
        <f>TEXT(Kalkulator!$F$3,"d.mm")&amp;" - "&amp;TEXT(Kalkulator!$H$3,"d.mm.rrrr")</f>
        <v>1.04 - 30.04.2024</v>
      </c>
      <c r="S224" s="122">
        <f>Kalkulator!$F$3</f>
        <v>45383</v>
      </c>
      <c r="T224" s="123">
        <f>Kalkulator!$F$3</f>
        <v>45383</v>
      </c>
      <c r="AD224" s="119" t="str">
        <f>VLOOKUP(F224,Lista!A:A,1,0)</f>
        <v>LOK3394</v>
      </c>
      <c r="AE224" s="140"/>
      <c r="AF224" s="141"/>
      <c r="AG224" s="142"/>
    </row>
    <row r="225" spans="1:33" s="138" customFormat="1">
      <c r="A225" s="120" t="str">
        <f t="shared" si="5"/>
        <v>Dostępny</v>
      </c>
      <c r="C225" s="138" t="s">
        <v>44</v>
      </c>
      <c r="D225" s="138" t="s">
        <v>45</v>
      </c>
      <c r="E225" s="47" t="s">
        <v>4247</v>
      </c>
      <c r="F225" s="138" t="s">
        <v>4246</v>
      </c>
      <c r="G225" s="139"/>
      <c r="H225" s="120" t="s">
        <v>2504</v>
      </c>
      <c r="I225" s="138" t="s">
        <v>3674</v>
      </c>
      <c r="J225" s="120" t="s">
        <v>23</v>
      </c>
      <c r="K225" s="126">
        <f>SUMIF(Kalkulator!$C$6:$C$26,I225,Kalkulator!$N$6:$N$26)</f>
        <v>476.66666666666669</v>
      </c>
      <c r="O225" s="138" t="s">
        <v>5305</v>
      </c>
      <c r="P225" s="138" t="s">
        <v>5304</v>
      </c>
      <c r="R225" s="121" t="str">
        <f>TEXT(Kalkulator!$F$3,"d.mm")&amp;" - "&amp;TEXT(Kalkulator!$H$3,"d.mm.rrrr")</f>
        <v>1.04 - 30.04.2024</v>
      </c>
      <c r="S225" s="122">
        <f>Kalkulator!$F$3</f>
        <v>45383</v>
      </c>
      <c r="T225" s="123">
        <f>Kalkulator!$F$3</f>
        <v>45383</v>
      </c>
      <c r="AD225" s="119" t="str">
        <f>VLOOKUP(F225,Lista!A:A,1,0)</f>
        <v>LOK3395</v>
      </c>
      <c r="AE225" s="140"/>
      <c r="AF225" s="141"/>
      <c r="AG225" s="142"/>
    </row>
    <row r="226" spans="1:33" s="138" customFormat="1">
      <c r="A226" s="120" t="str">
        <f t="shared" si="5"/>
        <v>Dostępny</v>
      </c>
      <c r="C226" s="138" t="s">
        <v>44</v>
      </c>
      <c r="D226" s="138" t="s">
        <v>45</v>
      </c>
      <c r="E226" s="47" t="s">
        <v>4253</v>
      </c>
      <c r="F226" s="138" t="s">
        <v>4252</v>
      </c>
      <c r="G226" s="139"/>
      <c r="H226" s="120" t="s">
        <v>2504</v>
      </c>
      <c r="I226" s="138" t="s">
        <v>3674</v>
      </c>
      <c r="J226" s="120" t="s">
        <v>23</v>
      </c>
      <c r="K226" s="126">
        <f>SUMIF(Kalkulator!$C$6:$C$26,I226,Kalkulator!$N$6:$N$26)</f>
        <v>476.66666666666669</v>
      </c>
      <c r="O226" s="138" t="s">
        <v>5307</v>
      </c>
      <c r="P226" s="138" t="s">
        <v>5306</v>
      </c>
      <c r="R226" s="121" t="str">
        <f>TEXT(Kalkulator!$F$3,"d.mm")&amp;" - "&amp;TEXT(Kalkulator!$H$3,"d.mm.rrrr")</f>
        <v>1.04 - 30.04.2024</v>
      </c>
      <c r="S226" s="122">
        <f>Kalkulator!$F$3</f>
        <v>45383</v>
      </c>
      <c r="T226" s="123">
        <f>Kalkulator!$F$3</f>
        <v>45383</v>
      </c>
      <c r="AD226" s="119" t="str">
        <f>VLOOKUP(F226,Lista!A:A,1,0)</f>
        <v>LOK3396</v>
      </c>
      <c r="AE226" s="140"/>
      <c r="AF226" s="141"/>
      <c r="AG226" s="142"/>
    </row>
    <row r="227" spans="1:33" s="138" customFormat="1">
      <c r="A227" s="120" t="str">
        <f t="shared" si="5"/>
        <v>Dostępny</v>
      </c>
      <c r="C227" s="138" t="s">
        <v>44</v>
      </c>
      <c r="D227" s="138" t="s">
        <v>45</v>
      </c>
      <c r="E227" s="47" t="s">
        <v>4258</v>
      </c>
      <c r="F227" s="138" t="s">
        <v>4257</v>
      </c>
      <c r="G227" s="139"/>
      <c r="H227" s="120" t="s">
        <v>2504</v>
      </c>
      <c r="I227" s="138" t="s">
        <v>3674</v>
      </c>
      <c r="J227" s="120" t="s">
        <v>23</v>
      </c>
      <c r="K227" s="126">
        <f>SUMIF(Kalkulator!$C$6:$C$26,I227,Kalkulator!$N$6:$N$26)</f>
        <v>476.66666666666669</v>
      </c>
      <c r="O227" s="138" t="s">
        <v>5309</v>
      </c>
      <c r="P227" s="138" t="s">
        <v>5308</v>
      </c>
      <c r="R227" s="121" t="str">
        <f>TEXT(Kalkulator!$F$3,"d.mm")&amp;" - "&amp;TEXT(Kalkulator!$H$3,"d.mm.rrrr")</f>
        <v>1.04 - 30.04.2024</v>
      </c>
      <c r="S227" s="122">
        <f>Kalkulator!$F$3</f>
        <v>45383</v>
      </c>
      <c r="T227" s="123">
        <f>Kalkulator!$F$3</f>
        <v>45383</v>
      </c>
      <c r="AD227" s="119" t="str">
        <f>VLOOKUP(F227,Lista!A:A,1,0)</f>
        <v>LOK3397</v>
      </c>
      <c r="AE227" s="140"/>
      <c r="AF227" s="141"/>
      <c r="AG227" s="142"/>
    </row>
    <row r="228" spans="1:33" s="138" customFormat="1">
      <c r="A228" s="120" t="str">
        <f t="shared" si="5"/>
        <v>Dostępny</v>
      </c>
      <c r="C228" s="138" t="s">
        <v>44</v>
      </c>
      <c r="D228" s="138" t="s">
        <v>45</v>
      </c>
      <c r="E228" s="47" t="s">
        <v>4262</v>
      </c>
      <c r="F228" s="138" t="s">
        <v>4261</v>
      </c>
      <c r="G228" s="139"/>
      <c r="H228" s="120" t="s">
        <v>2504</v>
      </c>
      <c r="I228" s="138" t="s">
        <v>3674</v>
      </c>
      <c r="J228" s="120" t="s">
        <v>23</v>
      </c>
      <c r="K228" s="126">
        <f>SUMIF(Kalkulator!$C$6:$C$26,I228,Kalkulator!$N$6:$N$26)</f>
        <v>476.66666666666669</v>
      </c>
      <c r="O228" s="138" t="s">
        <v>5311</v>
      </c>
      <c r="P228" s="138" t="s">
        <v>5310</v>
      </c>
      <c r="R228" s="121" t="str">
        <f>TEXT(Kalkulator!$F$3,"d.mm")&amp;" - "&amp;TEXT(Kalkulator!$H$3,"d.mm.rrrr")</f>
        <v>1.04 - 30.04.2024</v>
      </c>
      <c r="S228" s="122">
        <f>Kalkulator!$F$3</f>
        <v>45383</v>
      </c>
      <c r="T228" s="123">
        <f>Kalkulator!$F$3</f>
        <v>45383</v>
      </c>
      <c r="AD228" s="119" t="str">
        <f>VLOOKUP(F228,Lista!A:A,1,0)</f>
        <v>LOK3398</v>
      </c>
      <c r="AE228" s="140"/>
      <c r="AF228" s="141"/>
      <c r="AG228" s="142"/>
    </row>
    <row r="229" spans="1:33" s="138" customFormat="1">
      <c r="A229" s="120" t="str">
        <f t="shared" si="5"/>
        <v>Dostępny</v>
      </c>
      <c r="C229" s="138" t="s">
        <v>44</v>
      </c>
      <c r="D229" s="138" t="s">
        <v>45</v>
      </c>
      <c r="E229" s="47" t="s">
        <v>5690</v>
      </c>
      <c r="F229" s="138" t="s">
        <v>5689</v>
      </c>
      <c r="G229" s="139"/>
      <c r="H229" s="120" t="s">
        <v>2504</v>
      </c>
      <c r="I229" s="138" t="s">
        <v>3674</v>
      </c>
      <c r="J229" s="120" t="s">
        <v>23</v>
      </c>
      <c r="K229" s="126">
        <f>SUMIF(Kalkulator!$C$6:$C$26,I229,Kalkulator!$N$6:$N$26)</f>
        <v>476.66666666666669</v>
      </c>
      <c r="O229" s="138" t="s">
        <v>5892</v>
      </c>
      <c r="P229" s="138" t="s">
        <v>5856</v>
      </c>
      <c r="R229" s="121" t="str">
        <f>TEXT(Kalkulator!$F$3,"d.mm")&amp;" - "&amp;TEXT(Kalkulator!$H$3,"d.mm.rrrr")</f>
        <v>1.04 - 30.04.2024</v>
      </c>
      <c r="S229" s="122">
        <f>Kalkulator!$F$3</f>
        <v>45383</v>
      </c>
      <c r="T229" s="123">
        <f>Kalkulator!$F$3</f>
        <v>45383</v>
      </c>
      <c r="AD229" s="119" t="str">
        <f>VLOOKUP(F229,Lista!A:A,1,0)</f>
        <v>LOK3399</v>
      </c>
      <c r="AE229" s="140"/>
      <c r="AF229" s="141"/>
      <c r="AG229" s="142"/>
    </row>
    <row r="230" spans="1:33" s="138" customFormat="1">
      <c r="A230" s="120" t="str">
        <f t="shared" si="5"/>
        <v>Dostępny</v>
      </c>
      <c r="C230" s="138" t="s">
        <v>44</v>
      </c>
      <c r="D230" s="138" t="s">
        <v>45</v>
      </c>
      <c r="E230" s="47" t="s">
        <v>4266</v>
      </c>
      <c r="F230" s="138" t="s">
        <v>4265</v>
      </c>
      <c r="G230" s="139"/>
      <c r="H230" s="120" t="s">
        <v>2504</v>
      </c>
      <c r="I230" s="138" t="s">
        <v>3674</v>
      </c>
      <c r="J230" s="120" t="s">
        <v>23</v>
      </c>
      <c r="K230" s="126">
        <f>SUMIF(Kalkulator!$C$6:$C$26,I230,Kalkulator!$N$6:$N$26)</f>
        <v>476.66666666666669</v>
      </c>
      <c r="O230" s="138" t="s">
        <v>5313</v>
      </c>
      <c r="P230" s="138" t="s">
        <v>5312</v>
      </c>
      <c r="R230" s="121" t="str">
        <f>TEXT(Kalkulator!$F$3,"d.mm")&amp;" - "&amp;TEXT(Kalkulator!$H$3,"d.mm.rrrr")</f>
        <v>1.04 - 30.04.2024</v>
      </c>
      <c r="S230" s="122">
        <f>Kalkulator!$F$3</f>
        <v>45383</v>
      </c>
      <c r="T230" s="123">
        <f>Kalkulator!$F$3</f>
        <v>45383</v>
      </c>
      <c r="AD230" s="119" t="str">
        <f>VLOOKUP(F230,Lista!A:A,1,0)</f>
        <v>LOK3400</v>
      </c>
      <c r="AE230" s="140"/>
      <c r="AF230" s="141"/>
      <c r="AG230" s="142"/>
    </row>
    <row r="231" spans="1:33" s="138" customFormat="1">
      <c r="A231" s="120" t="str">
        <f t="shared" si="5"/>
        <v>Dostępny</v>
      </c>
      <c r="C231" s="138" t="s">
        <v>44</v>
      </c>
      <c r="D231" s="138" t="s">
        <v>45</v>
      </c>
      <c r="E231" s="47" t="s">
        <v>5692</v>
      </c>
      <c r="F231" s="138" t="s">
        <v>5691</v>
      </c>
      <c r="G231" s="139"/>
      <c r="H231" s="120" t="s">
        <v>2504</v>
      </c>
      <c r="I231" s="138" t="s">
        <v>3674</v>
      </c>
      <c r="J231" s="120" t="s">
        <v>23</v>
      </c>
      <c r="K231" s="126">
        <f>SUMIF(Kalkulator!$C$6:$C$26,I231,Kalkulator!$N$6:$N$26)</f>
        <v>476.66666666666669</v>
      </c>
      <c r="O231" s="138" t="s">
        <v>5893</v>
      </c>
      <c r="P231" s="138" t="s">
        <v>5857</v>
      </c>
      <c r="R231" s="121" t="str">
        <f>TEXT(Kalkulator!$F$3,"d.mm")&amp;" - "&amp;TEXT(Kalkulator!$H$3,"d.mm.rrrr")</f>
        <v>1.04 - 30.04.2024</v>
      </c>
      <c r="S231" s="122">
        <f>Kalkulator!$F$3</f>
        <v>45383</v>
      </c>
      <c r="T231" s="123">
        <f>Kalkulator!$F$3</f>
        <v>45383</v>
      </c>
      <c r="AD231" s="119" t="str">
        <f>VLOOKUP(F231,Lista!A:A,1,0)</f>
        <v>LOK3401</v>
      </c>
      <c r="AE231" s="140"/>
      <c r="AF231" s="141"/>
      <c r="AG231" s="142"/>
    </row>
    <row r="232" spans="1:33" s="138" customFormat="1">
      <c r="A232" s="120" t="str">
        <f t="shared" si="5"/>
        <v>Dostępny</v>
      </c>
      <c r="C232" s="138" t="s">
        <v>44</v>
      </c>
      <c r="D232" s="138" t="s">
        <v>45</v>
      </c>
      <c r="E232" s="47" t="s">
        <v>4270</v>
      </c>
      <c r="F232" s="138" t="s">
        <v>4269</v>
      </c>
      <c r="G232" s="139"/>
      <c r="H232" s="120" t="s">
        <v>2504</v>
      </c>
      <c r="I232" s="138" t="s">
        <v>3674</v>
      </c>
      <c r="J232" s="120" t="s">
        <v>23</v>
      </c>
      <c r="K232" s="126">
        <f>SUMIF(Kalkulator!$C$6:$C$26,I232,Kalkulator!$N$6:$N$26)</f>
        <v>476.66666666666669</v>
      </c>
      <c r="O232" s="138" t="s">
        <v>5315</v>
      </c>
      <c r="P232" s="138" t="s">
        <v>5314</v>
      </c>
      <c r="R232" s="121" t="str">
        <f>TEXT(Kalkulator!$F$3,"d.mm")&amp;" - "&amp;TEXT(Kalkulator!$H$3,"d.mm.rrrr")</f>
        <v>1.04 - 30.04.2024</v>
      </c>
      <c r="S232" s="122">
        <f>Kalkulator!$F$3</f>
        <v>45383</v>
      </c>
      <c r="T232" s="123">
        <f>Kalkulator!$F$3</f>
        <v>45383</v>
      </c>
      <c r="AD232" s="119" t="str">
        <f>VLOOKUP(F232,Lista!A:A,1,0)</f>
        <v>LOK3402</v>
      </c>
      <c r="AE232" s="140"/>
      <c r="AF232" s="141"/>
      <c r="AG232" s="142"/>
    </row>
    <row r="233" spans="1:33" s="138" customFormat="1">
      <c r="A233" s="120" t="str">
        <f t="shared" si="5"/>
        <v>Dostępny</v>
      </c>
      <c r="C233" s="138" t="s">
        <v>44</v>
      </c>
      <c r="D233" s="138" t="s">
        <v>45</v>
      </c>
      <c r="E233" s="47" t="s">
        <v>5694</v>
      </c>
      <c r="F233" s="138" t="s">
        <v>5693</v>
      </c>
      <c r="G233" s="139"/>
      <c r="H233" s="120" t="s">
        <v>2504</v>
      </c>
      <c r="I233" s="138" t="s">
        <v>3674</v>
      </c>
      <c r="J233" s="120" t="s">
        <v>23</v>
      </c>
      <c r="K233" s="126">
        <f>SUMIF(Kalkulator!$C$6:$C$26,I233,Kalkulator!$N$6:$N$26)</f>
        <v>476.66666666666669</v>
      </c>
      <c r="O233" s="138" t="s">
        <v>5894</v>
      </c>
      <c r="P233" s="138" t="s">
        <v>5858</v>
      </c>
      <c r="R233" s="121" t="str">
        <f>TEXT(Kalkulator!$F$3,"d.mm")&amp;" - "&amp;TEXT(Kalkulator!$H$3,"d.mm.rrrr")</f>
        <v>1.04 - 30.04.2024</v>
      </c>
      <c r="S233" s="122">
        <f>Kalkulator!$F$3</f>
        <v>45383</v>
      </c>
      <c r="T233" s="123">
        <f>Kalkulator!$F$3</f>
        <v>45383</v>
      </c>
      <c r="AD233" s="119" t="str">
        <f>VLOOKUP(F233,Lista!A:A,1,0)</f>
        <v>LOK3403</v>
      </c>
      <c r="AE233" s="140"/>
      <c r="AF233" s="141"/>
      <c r="AG233" s="142"/>
    </row>
    <row r="234" spans="1:33" s="138" customFormat="1">
      <c r="A234" s="120" t="str">
        <f t="shared" si="5"/>
        <v>Dostępny</v>
      </c>
      <c r="C234" s="138" t="s">
        <v>44</v>
      </c>
      <c r="D234" s="138" t="s">
        <v>4274</v>
      </c>
      <c r="E234" s="47" t="s">
        <v>4275</v>
      </c>
      <c r="F234" s="138" t="s">
        <v>4273</v>
      </c>
      <c r="G234" s="139"/>
      <c r="H234" s="120" t="s">
        <v>2504</v>
      </c>
      <c r="I234" s="138" t="s">
        <v>3674</v>
      </c>
      <c r="J234" s="120" t="s">
        <v>23</v>
      </c>
      <c r="K234" s="126">
        <f>SUMIF(Kalkulator!$C$6:$C$26,I234,Kalkulator!$N$6:$N$26)</f>
        <v>476.66666666666669</v>
      </c>
      <c r="O234" s="138" t="s">
        <v>5317</v>
      </c>
      <c r="P234" s="138" t="s">
        <v>5316</v>
      </c>
      <c r="R234" s="121" t="str">
        <f>TEXT(Kalkulator!$F$3,"d.mm")&amp;" - "&amp;TEXT(Kalkulator!$H$3,"d.mm.rrrr")</f>
        <v>1.04 - 30.04.2024</v>
      </c>
      <c r="S234" s="122">
        <f>Kalkulator!$F$3</f>
        <v>45383</v>
      </c>
      <c r="T234" s="123">
        <f>Kalkulator!$F$3</f>
        <v>45383</v>
      </c>
      <c r="AD234" s="119" t="str">
        <f>VLOOKUP(F234,Lista!A:A,1,0)</f>
        <v>LOK3405</v>
      </c>
      <c r="AE234" s="140"/>
      <c r="AF234" s="141"/>
      <c r="AG234" s="142"/>
    </row>
    <row r="235" spans="1:33" s="138" customFormat="1">
      <c r="A235" s="120" t="str">
        <f t="shared" si="5"/>
        <v>Dostępny</v>
      </c>
      <c r="C235" s="138" t="s">
        <v>44</v>
      </c>
      <c r="D235" s="138" t="s">
        <v>4281</v>
      </c>
      <c r="E235" s="47" t="s">
        <v>4282</v>
      </c>
      <c r="F235" s="138" t="s">
        <v>4280</v>
      </c>
      <c r="G235" s="139"/>
      <c r="H235" s="120" t="s">
        <v>2504</v>
      </c>
      <c r="I235" s="138" t="s">
        <v>3674</v>
      </c>
      <c r="J235" s="120" t="s">
        <v>23</v>
      </c>
      <c r="K235" s="126">
        <f>SUMIF(Kalkulator!$C$6:$C$26,I235,Kalkulator!$N$6:$N$26)</f>
        <v>476.66666666666669</v>
      </c>
      <c r="O235" s="138" t="s">
        <v>5319</v>
      </c>
      <c r="P235" s="138" t="s">
        <v>5318</v>
      </c>
      <c r="R235" s="121" t="str">
        <f>TEXT(Kalkulator!$F$3,"d.mm")&amp;" - "&amp;TEXT(Kalkulator!$H$3,"d.mm.rrrr")</f>
        <v>1.04 - 30.04.2024</v>
      </c>
      <c r="S235" s="122">
        <f>Kalkulator!$F$3</f>
        <v>45383</v>
      </c>
      <c r="T235" s="123">
        <f>Kalkulator!$F$3</f>
        <v>45383</v>
      </c>
      <c r="AD235" s="119" t="str">
        <f>VLOOKUP(F235,Lista!A:A,1,0)</f>
        <v>LOK3406</v>
      </c>
      <c r="AE235" s="140"/>
      <c r="AF235" s="141"/>
      <c r="AG235" s="142"/>
    </row>
    <row r="236" spans="1:33" s="138" customFormat="1">
      <c r="A236" s="120" t="str">
        <f t="shared" si="5"/>
        <v>Dostępny</v>
      </c>
      <c r="C236" s="138" t="s">
        <v>58</v>
      </c>
      <c r="D236" s="138" t="s">
        <v>200</v>
      </c>
      <c r="E236" s="47" t="s">
        <v>4287</v>
      </c>
      <c r="F236" s="138" t="s">
        <v>4286</v>
      </c>
      <c r="G236" s="139"/>
      <c r="H236" s="120" t="s">
        <v>2504</v>
      </c>
      <c r="I236" s="138" t="s">
        <v>3674</v>
      </c>
      <c r="J236" s="120" t="s">
        <v>23</v>
      </c>
      <c r="K236" s="126">
        <f>SUMIF(Kalkulator!$C$6:$C$26,I236,Kalkulator!$N$6:$N$26)</f>
        <v>476.66666666666669</v>
      </c>
      <c r="O236" s="138" t="s">
        <v>5321</v>
      </c>
      <c r="P236" s="138" t="s">
        <v>5320</v>
      </c>
      <c r="R236" s="121" t="str">
        <f>TEXT(Kalkulator!$F$3,"d.mm")&amp;" - "&amp;TEXT(Kalkulator!$H$3,"d.mm.rrrr")</f>
        <v>1.04 - 30.04.2024</v>
      </c>
      <c r="S236" s="122">
        <f>Kalkulator!$F$3</f>
        <v>45383</v>
      </c>
      <c r="T236" s="123">
        <f>Kalkulator!$F$3</f>
        <v>45383</v>
      </c>
      <c r="AD236" s="119" t="str">
        <f>VLOOKUP(F236,Lista!A:A,1,0)</f>
        <v>LOK3415</v>
      </c>
      <c r="AE236" s="140"/>
      <c r="AF236" s="141"/>
      <c r="AG236" s="142"/>
    </row>
    <row r="237" spans="1:33" s="138" customFormat="1">
      <c r="A237" s="120" t="str">
        <f t="shared" si="5"/>
        <v>Dostępny</v>
      </c>
      <c r="C237" s="138" t="s">
        <v>29</v>
      </c>
      <c r="D237" s="138" t="s">
        <v>409</v>
      </c>
      <c r="E237" s="47" t="s">
        <v>4293</v>
      </c>
      <c r="F237" s="138" t="s">
        <v>4292</v>
      </c>
      <c r="G237" s="139"/>
      <c r="H237" s="120" t="s">
        <v>2504</v>
      </c>
      <c r="I237" s="138" t="s">
        <v>3674</v>
      </c>
      <c r="J237" s="120" t="s">
        <v>23</v>
      </c>
      <c r="K237" s="126">
        <f>SUMIF(Kalkulator!$C$6:$C$26,I237,Kalkulator!$N$6:$N$26)</f>
        <v>476.66666666666669</v>
      </c>
      <c r="O237" s="138" t="s">
        <v>5323</v>
      </c>
      <c r="P237" s="138" t="s">
        <v>5322</v>
      </c>
      <c r="R237" s="121" t="str">
        <f>TEXT(Kalkulator!$F$3,"d.mm")&amp;" - "&amp;TEXT(Kalkulator!$H$3,"d.mm.rrrr")</f>
        <v>1.04 - 30.04.2024</v>
      </c>
      <c r="S237" s="122">
        <f>Kalkulator!$F$3</f>
        <v>45383</v>
      </c>
      <c r="T237" s="123">
        <f>Kalkulator!$F$3</f>
        <v>45383</v>
      </c>
      <c r="AD237" s="119" t="str">
        <f>VLOOKUP(F237,Lista!A:A,1,0)</f>
        <v>LOK3419</v>
      </c>
      <c r="AE237" s="140"/>
      <c r="AF237" s="141"/>
      <c r="AG237" s="142"/>
    </row>
    <row r="238" spans="1:33" s="138" customFormat="1">
      <c r="A238" s="120" t="str">
        <f t="shared" si="5"/>
        <v>Dostępny</v>
      </c>
      <c r="C238" s="138" t="s">
        <v>29</v>
      </c>
      <c r="D238" s="138" t="s">
        <v>409</v>
      </c>
      <c r="E238" s="47" t="s">
        <v>4299</v>
      </c>
      <c r="F238" s="138" t="s">
        <v>4298</v>
      </c>
      <c r="G238" s="139"/>
      <c r="H238" s="120" t="s">
        <v>2504</v>
      </c>
      <c r="I238" s="138" t="s">
        <v>3674</v>
      </c>
      <c r="J238" s="120" t="s">
        <v>23</v>
      </c>
      <c r="K238" s="126">
        <f>SUMIF(Kalkulator!$C$6:$C$26,I238,Kalkulator!$N$6:$N$26)</f>
        <v>476.66666666666669</v>
      </c>
      <c r="O238" s="138" t="s">
        <v>5325</v>
      </c>
      <c r="P238" s="138" t="s">
        <v>5324</v>
      </c>
      <c r="R238" s="121" t="str">
        <f>TEXT(Kalkulator!$F$3,"d.mm")&amp;" - "&amp;TEXT(Kalkulator!$H$3,"d.mm.rrrr")</f>
        <v>1.04 - 30.04.2024</v>
      </c>
      <c r="S238" s="122">
        <f>Kalkulator!$F$3</f>
        <v>45383</v>
      </c>
      <c r="T238" s="123">
        <f>Kalkulator!$F$3</f>
        <v>45383</v>
      </c>
      <c r="AD238" s="119" t="str">
        <f>VLOOKUP(F238,Lista!A:A,1,0)</f>
        <v>LOK3420</v>
      </c>
      <c r="AE238" s="140"/>
      <c r="AF238" s="141"/>
      <c r="AG238" s="142"/>
    </row>
    <row r="239" spans="1:33" s="138" customFormat="1">
      <c r="A239" s="120" t="str">
        <f t="shared" si="5"/>
        <v>Dostępny</v>
      </c>
      <c r="C239" s="138" t="s">
        <v>58</v>
      </c>
      <c r="D239" s="138" t="s">
        <v>4305</v>
      </c>
      <c r="E239" s="47" t="s">
        <v>4306</v>
      </c>
      <c r="F239" s="138" t="s">
        <v>4304</v>
      </c>
      <c r="G239" s="139"/>
      <c r="H239" s="120" t="s">
        <v>2504</v>
      </c>
      <c r="I239" s="138" t="s">
        <v>3674</v>
      </c>
      <c r="J239" s="120" t="s">
        <v>23</v>
      </c>
      <c r="K239" s="126">
        <f>SUMIF(Kalkulator!$C$6:$C$26,I239,Kalkulator!$N$6:$N$26)</f>
        <v>476.66666666666669</v>
      </c>
      <c r="O239" s="138" t="s">
        <v>5327</v>
      </c>
      <c r="P239" s="138" t="s">
        <v>5326</v>
      </c>
      <c r="R239" s="121" t="str">
        <f>TEXT(Kalkulator!$F$3,"d.mm")&amp;" - "&amp;TEXT(Kalkulator!$H$3,"d.mm.rrrr")</f>
        <v>1.04 - 30.04.2024</v>
      </c>
      <c r="S239" s="122">
        <f>Kalkulator!$F$3</f>
        <v>45383</v>
      </c>
      <c r="T239" s="123">
        <f>Kalkulator!$F$3</f>
        <v>45383</v>
      </c>
      <c r="AD239" s="119" t="str">
        <f>VLOOKUP(F239,Lista!A:A,1,0)</f>
        <v>LOK3422</v>
      </c>
      <c r="AE239" s="140"/>
      <c r="AF239" s="141"/>
      <c r="AG239" s="142"/>
    </row>
    <row r="240" spans="1:33" s="138" customFormat="1">
      <c r="A240" s="120" t="str">
        <f t="shared" si="5"/>
        <v>Dostępny</v>
      </c>
      <c r="C240" s="138" t="s">
        <v>101</v>
      </c>
      <c r="D240" s="138" t="s">
        <v>1066</v>
      </c>
      <c r="E240" s="47" t="s">
        <v>4312</v>
      </c>
      <c r="F240" s="138" t="s">
        <v>4311</v>
      </c>
      <c r="G240" s="139"/>
      <c r="H240" s="120" t="s">
        <v>2504</v>
      </c>
      <c r="I240" s="138" t="s">
        <v>3674</v>
      </c>
      <c r="J240" s="120" t="s">
        <v>23</v>
      </c>
      <c r="K240" s="126">
        <f>SUMIF(Kalkulator!$C$6:$C$26,I240,Kalkulator!$N$6:$N$26)</f>
        <v>476.66666666666669</v>
      </c>
      <c r="O240" s="138" t="s">
        <v>5329</v>
      </c>
      <c r="P240" s="138" t="s">
        <v>5328</v>
      </c>
      <c r="R240" s="121" t="str">
        <f>TEXT(Kalkulator!$F$3,"d.mm")&amp;" - "&amp;TEXT(Kalkulator!$H$3,"d.mm.rrrr")</f>
        <v>1.04 - 30.04.2024</v>
      </c>
      <c r="S240" s="122">
        <f>Kalkulator!$F$3</f>
        <v>45383</v>
      </c>
      <c r="T240" s="123">
        <f>Kalkulator!$F$3</f>
        <v>45383</v>
      </c>
      <c r="AD240" s="119" t="str">
        <f>VLOOKUP(F240,Lista!A:A,1,0)</f>
        <v>LOK3423</v>
      </c>
      <c r="AE240" s="140"/>
      <c r="AF240" s="141"/>
      <c r="AG240" s="142"/>
    </row>
    <row r="241" spans="1:33" s="138" customFormat="1">
      <c r="A241" s="120" t="str">
        <f t="shared" si="5"/>
        <v>Dostępny</v>
      </c>
      <c r="C241" s="138" t="s">
        <v>101</v>
      </c>
      <c r="D241" s="138" t="s">
        <v>1066</v>
      </c>
      <c r="E241" s="47" t="s">
        <v>4318</v>
      </c>
      <c r="F241" s="138" t="s">
        <v>4317</v>
      </c>
      <c r="G241" s="139"/>
      <c r="H241" s="120" t="s">
        <v>2504</v>
      </c>
      <c r="I241" s="138" t="s">
        <v>3674</v>
      </c>
      <c r="J241" s="120" t="s">
        <v>23</v>
      </c>
      <c r="K241" s="126">
        <f>SUMIF(Kalkulator!$C$6:$C$26,I241,Kalkulator!$N$6:$N$26)</f>
        <v>476.66666666666669</v>
      </c>
      <c r="O241" s="138" t="s">
        <v>5331</v>
      </c>
      <c r="P241" s="138" t="s">
        <v>5330</v>
      </c>
      <c r="R241" s="121" t="str">
        <f>TEXT(Kalkulator!$F$3,"d.mm")&amp;" - "&amp;TEXT(Kalkulator!$H$3,"d.mm.rrrr")</f>
        <v>1.04 - 30.04.2024</v>
      </c>
      <c r="S241" s="122">
        <f>Kalkulator!$F$3</f>
        <v>45383</v>
      </c>
      <c r="T241" s="123">
        <f>Kalkulator!$F$3</f>
        <v>45383</v>
      </c>
      <c r="AD241" s="119" t="str">
        <f>VLOOKUP(F241,Lista!A:A,1,0)</f>
        <v>LOK3424</v>
      </c>
      <c r="AE241" s="140"/>
      <c r="AF241" s="141"/>
      <c r="AG241" s="142"/>
    </row>
    <row r="242" spans="1:33" s="138" customFormat="1">
      <c r="A242" s="120" t="str">
        <f t="shared" si="5"/>
        <v>Dostępny</v>
      </c>
      <c r="C242" s="138" t="s">
        <v>58</v>
      </c>
      <c r="D242" s="138" t="s">
        <v>138</v>
      </c>
      <c r="E242" s="47" t="s">
        <v>4323</v>
      </c>
      <c r="F242" s="138" t="s">
        <v>4322</v>
      </c>
      <c r="G242" s="139"/>
      <c r="H242" s="120" t="s">
        <v>2504</v>
      </c>
      <c r="I242" s="138" t="s">
        <v>3674</v>
      </c>
      <c r="J242" s="120" t="s">
        <v>23</v>
      </c>
      <c r="K242" s="126">
        <f>SUMIF(Kalkulator!$C$6:$C$26,I242,Kalkulator!$N$6:$N$26)</f>
        <v>476.66666666666669</v>
      </c>
      <c r="O242" s="138" t="s">
        <v>5333</v>
      </c>
      <c r="P242" s="138" t="s">
        <v>5332</v>
      </c>
      <c r="R242" s="121" t="str">
        <f>TEXT(Kalkulator!$F$3,"d.mm")&amp;" - "&amp;TEXT(Kalkulator!$H$3,"d.mm.rrrr")</f>
        <v>1.04 - 30.04.2024</v>
      </c>
      <c r="S242" s="122">
        <f>Kalkulator!$F$3</f>
        <v>45383</v>
      </c>
      <c r="T242" s="123">
        <f>Kalkulator!$F$3</f>
        <v>45383</v>
      </c>
      <c r="AD242" s="119" t="str">
        <f>VLOOKUP(F242,Lista!A:A,1,0)</f>
        <v>LOK3436</v>
      </c>
      <c r="AE242" s="140"/>
      <c r="AF242" s="141"/>
      <c r="AG242" s="142"/>
    </row>
    <row r="243" spans="1:33" s="138" customFormat="1">
      <c r="A243" s="120" t="str">
        <f t="shared" si="5"/>
        <v>Dostępny</v>
      </c>
      <c r="C243" s="138" t="s">
        <v>77</v>
      </c>
      <c r="D243" s="138" t="s">
        <v>4329</v>
      </c>
      <c r="E243" s="47" t="s">
        <v>4330</v>
      </c>
      <c r="F243" s="138" t="s">
        <v>4328</v>
      </c>
      <c r="G243" s="139"/>
      <c r="H243" s="120" t="s">
        <v>2504</v>
      </c>
      <c r="I243" s="138" t="s">
        <v>3674</v>
      </c>
      <c r="J243" s="120" t="s">
        <v>23</v>
      </c>
      <c r="K243" s="126">
        <f>SUMIF(Kalkulator!$C$6:$C$26,I243,Kalkulator!$N$6:$N$26)</f>
        <v>476.66666666666669</v>
      </c>
      <c r="O243" s="138" t="s">
        <v>5335</v>
      </c>
      <c r="P243" s="138" t="s">
        <v>5334</v>
      </c>
      <c r="R243" s="121" t="str">
        <f>TEXT(Kalkulator!$F$3,"d.mm")&amp;" - "&amp;TEXT(Kalkulator!$H$3,"d.mm.rrrr")</f>
        <v>1.04 - 30.04.2024</v>
      </c>
      <c r="S243" s="122">
        <f>Kalkulator!$F$3</f>
        <v>45383</v>
      </c>
      <c r="T243" s="123">
        <f>Kalkulator!$F$3</f>
        <v>45383</v>
      </c>
      <c r="AD243" s="119" t="str">
        <f>VLOOKUP(F243,Lista!A:A,1,0)</f>
        <v>LOK3437</v>
      </c>
      <c r="AE243" s="140"/>
      <c r="AF243" s="141"/>
      <c r="AG243" s="142"/>
    </row>
    <row r="244" spans="1:33" s="138" customFormat="1">
      <c r="A244" s="120" t="str">
        <f t="shared" si="5"/>
        <v>Dostępny</v>
      </c>
      <c r="C244" s="138" t="s">
        <v>77</v>
      </c>
      <c r="D244" s="138" t="s">
        <v>4329</v>
      </c>
      <c r="E244" s="47" t="s">
        <v>4335</v>
      </c>
      <c r="F244" s="138" t="s">
        <v>4334</v>
      </c>
      <c r="G244" s="139"/>
      <c r="H244" s="120" t="s">
        <v>2504</v>
      </c>
      <c r="I244" s="138" t="s">
        <v>3674</v>
      </c>
      <c r="J244" s="120" t="s">
        <v>23</v>
      </c>
      <c r="K244" s="126">
        <f>SUMIF(Kalkulator!$C$6:$C$26,I244,Kalkulator!$N$6:$N$26)</f>
        <v>476.66666666666669</v>
      </c>
      <c r="O244" s="138" t="s">
        <v>5337</v>
      </c>
      <c r="P244" s="138" t="s">
        <v>5336</v>
      </c>
      <c r="R244" s="121" t="str">
        <f>TEXT(Kalkulator!$F$3,"d.mm")&amp;" - "&amp;TEXT(Kalkulator!$H$3,"d.mm.rrrr")</f>
        <v>1.04 - 30.04.2024</v>
      </c>
      <c r="S244" s="122">
        <f>Kalkulator!$F$3</f>
        <v>45383</v>
      </c>
      <c r="T244" s="123">
        <f>Kalkulator!$F$3</f>
        <v>45383</v>
      </c>
      <c r="AD244" s="119" t="str">
        <f>VLOOKUP(F244,Lista!A:A,1,0)</f>
        <v>LOK3438</v>
      </c>
      <c r="AE244" s="140"/>
      <c r="AF244" s="141"/>
      <c r="AG244" s="142"/>
    </row>
    <row r="245" spans="1:33" s="138" customFormat="1">
      <c r="A245" s="120" t="str">
        <f t="shared" si="5"/>
        <v>Dostępny</v>
      </c>
      <c r="C245" s="138" t="s">
        <v>44</v>
      </c>
      <c r="D245" s="138" t="s">
        <v>4340</v>
      </c>
      <c r="E245" s="47" t="s">
        <v>4341</v>
      </c>
      <c r="F245" s="138" t="s">
        <v>4339</v>
      </c>
      <c r="G245" s="139"/>
      <c r="H245" s="120" t="s">
        <v>2504</v>
      </c>
      <c r="I245" s="138" t="s">
        <v>3674</v>
      </c>
      <c r="J245" s="120" t="s">
        <v>23</v>
      </c>
      <c r="K245" s="126">
        <f>SUMIF(Kalkulator!$C$6:$C$26,I245,Kalkulator!$N$6:$N$26)</f>
        <v>476.66666666666669</v>
      </c>
      <c r="O245" s="138" t="s">
        <v>5339</v>
      </c>
      <c r="P245" s="138" t="s">
        <v>5338</v>
      </c>
      <c r="R245" s="121" t="str">
        <f>TEXT(Kalkulator!$F$3,"d.mm")&amp;" - "&amp;TEXT(Kalkulator!$H$3,"d.mm.rrrr")</f>
        <v>1.04 - 30.04.2024</v>
      </c>
      <c r="S245" s="122">
        <f>Kalkulator!$F$3</f>
        <v>45383</v>
      </c>
      <c r="T245" s="123">
        <f>Kalkulator!$F$3</f>
        <v>45383</v>
      </c>
      <c r="AD245" s="119" t="str">
        <f>VLOOKUP(F245,Lista!A:A,1,0)</f>
        <v>LOK3439</v>
      </c>
      <c r="AE245" s="140"/>
      <c r="AF245" s="141"/>
      <c r="AG245" s="142"/>
    </row>
    <row r="246" spans="1:33" s="138" customFormat="1">
      <c r="A246" s="120" t="str">
        <f t="shared" si="5"/>
        <v>Dostępny</v>
      </c>
      <c r="C246" s="138" t="s">
        <v>44</v>
      </c>
      <c r="D246" s="138" t="s">
        <v>4345</v>
      </c>
      <c r="E246" s="47" t="s">
        <v>4346</v>
      </c>
      <c r="F246" s="138" t="s">
        <v>4344</v>
      </c>
      <c r="G246" s="139"/>
      <c r="H246" s="120" t="s">
        <v>2504</v>
      </c>
      <c r="I246" s="138" t="s">
        <v>3674</v>
      </c>
      <c r="J246" s="120" t="s">
        <v>23</v>
      </c>
      <c r="K246" s="126">
        <f>SUMIF(Kalkulator!$C$6:$C$26,I246,Kalkulator!$N$6:$N$26)</f>
        <v>476.66666666666669</v>
      </c>
      <c r="O246" s="138" t="s">
        <v>5341</v>
      </c>
      <c r="P246" s="138" t="s">
        <v>5340</v>
      </c>
      <c r="R246" s="121" t="str">
        <f>TEXT(Kalkulator!$F$3,"d.mm")&amp;" - "&amp;TEXT(Kalkulator!$H$3,"d.mm.rrrr")</f>
        <v>1.04 - 30.04.2024</v>
      </c>
      <c r="S246" s="122">
        <f>Kalkulator!$F$3</f>
        <v>45383</v>
      </c>
      <c r="T246" s="123">
        <f>Kalkulator!$F$3</f>
        <v>45383</v>
      </c>
      <c r="AD246" s="119" t="str">
        <f>VLOOKUP(F246,Lista!A:A,1,0)</f>
        <v>LOK3440</v>
      </c>
      <c r="AE246" s="140"/>
      <c r="AF246" s="141"/>
      <c r="AG246" s="142"/>
    </row>
    <row r="247" spans="1:33" s="138" customFormat="1">
      <c r="A247" s="120" t="str">
        <f t="shared" si="5"/>
        <v>Dostępny</v>
      </c>
      <c r="C247" s="138" t="s">
        <v>233</v>
      </c>
      <c r="D247" s="138" t="s">
        <v>4351</v>
      </c>
      <c r="E247" s="47" t="s">
        <v>4352</v>
      </c>
      <c r="F247" s="138" t="s">
        <v>4350</v>
      </c>
      <c r="G247" s="139"/>
      <c r="H247" s="120" t="s">
        <v>2504</v>
      </c>
      <c r="I247" s="138" t="s">
        <v>3674</v>
      </c>
      <c r="J247" s="120" t="s">
        <v>23</v>
      </c>
      <c r="K247" s="126">
        <f>SUMIF(Kalkulator!$C$6:$C$26,I247,Kalkulator!$N$6:$N$26)</f>
        <v>476.66666666666669</v>
      </c>
      <c r="O247" s="138" t="s">
        <v>5343</v>
      </c>
      <c r="P247" s="138" t="s">
        <v>5342</v>
      </c>
      <c r="R247" s="121" t="str">
        <f>TEXT(Kalkulator!$F$3,"d.mm")&amp;" - "&amp;TEXT(Kalkulator!$H$3,"d.mm.rrrr")</f>
        <v>1.04 - 30.04.2024</v>
      </c>
      <c r="S247" s="122">
        <f>Kalkulator!$F$3</f>
        <v>45383</v>
      </c>
      <c r="T247" s="123">
        <f>Kalkulator!$F$3</f>
        <v>45383</v>
      </c>
      <c r="AD247" s="119" t="str">
        <f>VLOOKUP(F247,Lista!A:A,1,0)</f>
        <v>LOK3441</v>
      </c>
      <c r="AE247" s="140"/>
      <c r="AF247" s="141"/>
      <c r="AG247" s="142"/>
    </row>
    <row r="248" spans="1:33" s="138" customFormat="1">
      <c r="A248" s="120" t="str">
        <f t="shared" si="5"/>
        <v>Dostępny</v>
      </c>
      <c r="C248" s="138" t="s">
        <v>233</v>
      </c>
      <c r="D248" s="138" t="s">
        <v>4351</v>
      </c>
      <c r="E248" s="47" t="s">
        <v>4357</v>
      </c>
      <c r="F248" s="138" t="s">
        <v>4356</v>
      </c>
      <c r="G248" s="139"/>
      <c r="H248" s="120" t="s">
        <v>2504</v>
      </c>
      <c r="I248" s="138" t="s">
        <v>3674</v>
      </c>
      <c r="J248" s="120" t="s">
        <v>23</v>
      </c>
      <c r="K248" s="126">
        <f>SUMIF(Kalkulator!$C$6:$C$26,I248,Kalkulator!$N$6:$N$26)</f>
        <v>476.66666666666669</v>
      </c>
      <c r="O248" s="138" t="s">
        <v>5345</v>
      </c>
      <c r="P248" s="138" t="s">
        <v>5344</v>
      </c>
      <c r="R248" s="121" t="str">
        <f>TEXT(Kalkulator!$F$3,"d.mm")&amp;" - "&amp;TEXT(Kalkulator!$H$3,"d.mm.rrrr")</f>
        <v>1.04 - 30.04.2024</v>
      </c>
      <c r="S248" s="122">
        <f>Kalkulator!$F$3</f>
        <v>45383</v>
      </c>
      <c r="T248" s="123">
        <f>Kalkulator!$F$3</f>
        <v>45383</v>
      </c>
      <c r="AD248" s="119" t="str">
        <f>VLOOKUP(F248,Lista!A:A,1,0)</f>
        <v>LOK3442</v>
      </c>
      <c r="AE248" s="140"/>
      <c r="AF248" s="141"/>
      <c r="AG248" s="142"/>
    </row>
    <row r="249" spans="1:33" s="138" customFormat="1">
      <c r="A249" s="120" t="str">
        <f t="shared" si="5"/>
        <v>Dostępny</v>
      </c>
      <c r="C249" s="138" t="s">
        <v>44</v>
      </c>
      <c r="D249" s="138" t="s">
        <v>4362</v>
      </c>
      <c r="E249" s="47" t="s">
        <v>4363</v>
      </c>
      <c r="F249" s="138" t="s">
        <v>4361</v>
      </c>
      <c r="G249" s="139"/>
      <c r="H249" s="120" t="s">
        <v>2504</v>
      </c>
      <c r="I249" s="138" t="s">
        <v>3674</v>
      </c>
      <c r="J249" s="120" t="s">
        <v>23</v>
      </c>
      <c r="K249" s="126">
        <f>SUMIF(Kalkulator!$C$6:$C$26,I249,Kalkulator!$N$6:$N$26)</f>
        <v>476.66666666666669</v>
      </c>
      <c r="O249" s="138" t="s">
        <v>5347</v>
      </c>
      <c r="P249" s="138" t="s">
        <v>5346</v>
      </c>
      <c r="R249" s="121" t="str">
        <f>TEXT(Kalkulator!$F$3,"d.mm")&amp;" - "&amp;TEXT(Kalkulator!$H$3,"d.mm.rrrr")</f>
        <v>1.04 - 30.04.2024</v>
      </c>
      <c r="S249" s="122">
        <f>Kalkulator!$F$3</f>
        <v>45383</v>
      </c>
      <c r="T249" s="123">
        <f>Kalkulator!$F$3</f>
        <v>45383</v>
      </c>
      <c r="AD249" s="119" t="str">
        <f>VLOOKUP(F249,Lista!A:A,1,0)</f>
        <v>LOK3443</v>
      </c>
      <c r="AE249" s="140"/>
      <c r="AF249" s="141"/>
      <c r="AG249" s="142"/>
    </row>
    <row r="250" spans="1:33" s="138" customFormat="1">
      <c r="A250" s="120" t="str">
        <f t="shared" si="5"/>
        <v>Dostępny</v>
      </c>
      <c r="C250" s="138" t="s">
        <v>77</v>
      </c>
      <c r="D250" s="138" t="s">
        <v>78</v>
      </c>
      <c r="E250" s="47" t="s">
        <v>4368</v>
      </c>
      <c r="F250" s="138" t="s">
        <v>4367</v>
      </c>
      <c r="G250" s="139"/>
      <c r="H250" s="120" t="s">
        <v>2504</v>
      </c>
      <c r="I250" s="138" t="s">
        <v>3674</v>
      </c>
      <c r="J250" s="120" t="s">
        <v>23</v>
      </c>
      <c r="K250" s="126">
        <f>SUMIF(Kalkulator!$C$6:$C$26,I250,Kalkulator!$N$6:$N$26)</f>
        <v>476.66666666666669</v>
      </c>
      <c r="O250" s="138" t="s">
        <v>5349</v>
      </c>
      <c r="P250" s="138" t="s">
        <v>5348</v>
      </c>
      <c r="R250" s="121" t="str">
        <f>TEXT(Kalkulator!$F$3,"d.mm")&amp;" - "&amp;TEXT(Kalkulator!$H$3,"d.mm.rrrr")</f>
        <v>1.04 - 30.04.2024</v>
      </c>
      <c r="S250" s="122">
        <f>Kalkulator!$F$3</f>
        <v>45383</v>
      </c>
      <c r="T250" s="123">
        <f>Kalkulator!$F$3</f>
        <v>45383</v>
      </c>
      <c r="AD250" s="119" t="str">
        <f>VLOOKUP(F250,Lista!A:A,1,0)</f>
        <v>LOK3444</v>
      </c>
      <c r="AE250" s="140"/>
      <c r="AF250" s="141"/>
      <c r="AG250" s="142"/>
    </row>
    <row r="251" spans="1:33" s="138" customFormat="1">
      <c r="A251" s="120" t="str">
        <f t="shared" si="5"/>
        <v>Dostępny</v>
      </c>
      <c r="C251" s="138" t="s">
        <v>77</v>
      </c>
      <c r="D251" s="138" t="s">
        <v>78</v>
      </c>
      <c r="E251" s="47" t="s">
        <v>4374</v>
      </c>
      <c r="F251" s="138" t="s">
        <v>4373</v>
      </c>
      <c r="G251" s="139"/>
      <c r="H251" s="120" t="s">
        <v>2504</v>
      </c>
      <c r="I251" s="138" t="s">
        <v>3674</v>
      </c>
      <c r="J251" s="120" t="s">
        <v>23</v>
      </c>
      <c r="K251" s="126">
        <f>SUMIF(Kalkulator!$C$6:$C$26,I251,Kalkulator!$N$6:$N$26)</f>
        <v>476.66666666666669</v>
      </c>
      <c r="O251" s="138" t="s">
        <v>5351</v>
      </c>
      <c r="P251" s="138" t="s">
        <v>5350</v>
      </c>
      <c r="R251" s="121" t="str">
        <f>TEXT(Kalkulator!$F$3,"d.mm")&amp;" - "&amp;TEXT(Kalkulator!$H$3,"d.mm.rrrr")</f>
        <v>1.04 - 30.04.2024</v>
      </c>
      <c r="S251" s="122">
        <f>Kalkulator!$F$3</f>
        <v>45383</v>
      </c>
      <c r="T251" s="123">
        <f>Kalkulator!$F$3</f>
        <v>45383</v>
      </c>
      <c r="AD251" s="119" t="str">
        <f>VLOOKUP(F251,Lista!A:A,1,0)</f>
        <v>LOK3445</v>
      </c>
      <c r="AE251" s="140"/>
      <c r="AF251" s="141"/>
      <c r="AG251" s="142"/>
    </row>
    <row r="252" spans="1:33" s="138" customFormat="1">
      <c r="A252" s="120" t="str">
        <f t="shared" si="5"/>
        <v>Dostępny</v>
      </c>
      <c r="C252" s="138" t="s">
        <v>77</v>
      </c>
      <c r="D252" s="138" t="s">
        <v>78</v>
      </c>
      <c r="E252" s="47" t="s">
        <v>4378</v>
      </c>
      <c r="F252" s="138" t="s">
        <v>4377</v>
      </c>
      <c r="G252" s="139"/>
      <c r="H252" s="120" t="s">
        <v>2504</v>
      </c>
      <c r="I252" s="138" t="s">
        <v>3674</v>
      </c>
      <c r="J252" s="120" t="s">
        <v>23</v>
      </c>
      <c r="K252" s="126">
        <f>SUMIF(Kalkulator!$C$6:$C$26,I252,Kalkulator!$N$6:$N$26)</f>
        <v>476.66666666666669</v>
      </c>
      <c r="O252" s="138" t="s">
        <v>5353</v>
      </c>
      <c r="P252" s="138" t="s">
        <v>5352</v>
      </c>
      <c r="R252" s="121" t="str">
        <f>TEXT(Kalkulator!$F$3,"d.mm")&amp;" - "&amp;TEXT(Kalkulator!$H$3,"d.mm.rrrr")</f>
        <v>1.04 - 30.04.2024</v>
      </c>
      <c r="S252" s="122">
        <f>Kalkulator!$F$3</f>
        <v>45383</v>
      </c>
      <c r="T252" s="123">
        <f>Kalkulator!$F$3</f>
        <v>45383</v>
      </c>
      <c r="AD252" s="119" t="str">
        <f>VLOOKUP(F252,Lista!A:A,1,0)</f>
        <v>LOK3446</v>
      </c>
      <c r="AE252" s="140"/>
      <c r="AF252" s="141"/>
      <c r="AG252" s="142"/>
    </row>
    <row r="253" spans="1:33" s="138" customFormat="1">
      <c r="A253" s="120" t="str">
        <f t="shared" si="5"/>
        <v>Dostępny</v>
      </c>
      <c r="C253" s="138" t="s">
        <v>77</v>
      </c>
      <c r="D253" s="138" t="s">
        <v>78</v>
      </c>
      <c r="E253" s="47" t="s">
        <v>4384</v>
      </c>
      <c r="F253" s="138" t="s">
        <v>4383</v>
      </c>
      <c r="G253" s="139"/>
      <c r="H253" s="120" t="s">
        <v>2504</v>
      </c>
      <c r="I253" s="138" t="s">
        <v>3674</v>
      </c>
      <c r="J253" s="120" t="s">
        <v>23</v>
      </c>
      <c r="K253" s="126">
        <f>SUMIF(Kalkulator!$C$6:$C$26,I253,Kalkulator!$N$6:$N$26)</f>
        <v>476.66666666666669</v>
      </c>
      <c r="O253" s="138" t="s">
        <v>5355</v>
      </c>
      <c r="P253" s="138" t="s">
        <v>5354</v>
      </c>
      <c r="R253" s="121" t="str">
        <f>TEXT(Kalkulator!$F$3,"d.mm")&amp;" - "&amp;TEXT(Kalkulator!$H$3,"d.mm.rrrr")</f>
        <v>1.04 - 30.04.2024</v>
      </c>
      <c r="S253" s="122">
        <f>Kalkulator!$F$3</f>
        <v>45383</v>
      </c>
      <c r="T253" s="123">
        <f>Kalkulator!$F$3</f>
        <v>45383</v>
      </c>
      <c r="AD253" s="119" t="str">
        <f>VLOOKUP(F253,Lista!A:A,1,0)</f>
        <v>LOK3447</v>
      </c>
      <c r="AE253" s="140"/>
      <c r="AF253" s="141"/>
      <c r="AG253" s="142"/>
    </row>
    <row r="254" spans="1:33" s="138" customFormat="1">
      <c r="A254" s="120" t="str">
        <f t="shared" si="5"/>
        <v>Dostępny</v>
      </c>
      <c r="C254" s="138" t="s">
        <v>77</v>
      </c>
      <c r="D254" s="138" t="s">
        <v>78</v>
      </c>
      <c r="E254" s="47" t="s">
        <v>4389</v>
      </c>
      <c r="F254" s="138" t="s">
        <v>4388</v>
      </c>
      <c r="G254" s="139"/>
      <c r="H254" s="120" t="s">
        <v>2504</v>
      </c>
      <c r="I254" s="138" t="s">
        <v>3674</v>
      </c>
      <c r="J254" s="120" t="s">
        <v>23</v>
      </c>
      <c r="K254" s="126">
        <f>SUMIF(Kalkulator!$C$6:$C$26,I254,Kalkulator!$N$6:$N$26)</f>
        <v>476.66666666666669</v>
      </c>
      <c r="O254" s="138" t="s">
        <v>5357</v>
      </c>
      <c r="P254" s="138" t="s">
        <v>5356</v>
      </c>
      <c r="R254" s="121" t="str">
        <f>TEXT(Kalkulator!$F$3,"d.mm")&amp;" - "&amp;TEXT(Kalkulator!$H$3,"d.mm.rrrr")</f>
        <v>1.04 - 30.04.2024</v>
      </c>
      <c r="S254" s="122">
        <f>Kalkulator!$F$3</f>
        <v>45383</v>
      </c>
      <c r="T254" s="123">
        <f>Kalkulator!$F$3</f>
        <v>45383</v>
      </c>
      <c r="AD254" s="119" t="str">
        <f>VLOOKUP(F254,Lista!A:A,1,0)</f>
        <v>LOK3448</v>
      </c>
      <c r="AE254" s="140"/>
      <c r="AF254" s="141"/>
      <c r="AG254" s="142"/>
    </row>
    <row r="255" spans="1:33" s="138" customFormat="1">
      <c r="A255" s="120" t="str">
        <f t="shared" si="5"/>
        <v>Dostępny</v>
      </c>
      <c r="C255" s="138" t="s">
        <v>77</v>
      </c>
      <c r="D255" s="138" t="s">
        <v>78</v>
      </c>
      <c r="E255" s="47" t="s">
        <v>4394</v>
      </c>
      <c r="F255" s="138" t="s">
        <v>4393</v>
      </c>
      <c r="G255" s="139"/>
      <c r="H255" s="120" t="s">
        <v>2504</v>
      </c>
      <c r="I255" s="138" t="s">
        <v>3674</v>
      </c>
      <c r="J255" s="120" t="s">
        <v>23</v>
      </c>
      <c r="K255" s="126">
        <f>SUMIF(Kalkulator!$C$6:$C$26,I255,Kalkulator!$N$6:$N$26)</f>
        <v>476.66666666666669</v>
      </c>
      <c r="O255" s="138" t="s">
        <v>5359</v>
      </c>
      <c r="P255" s="138" t="s">
        <v>5358</v>
      </c>
      <c r="R255" s="121" t="str">
        <f>TEXT(Kalkulator!$F$3,"d.mm")&amp;" - "&amp;TEXT(Kalkulator!$H$3,"d.mm.rrrr")</f>
        <v>1.04 - 30.04.2024</v>
      </c>
      <c r="S255" s="122">
        <f>Kalkulator!$F$3</f>
        <v>45383</v>
      </c>
      <c r="T255" s="123">
        <f>Kalkulator!$F$3</f>
        <v>45383</v>
      </c>
      <c r="AD255" s="119" t="str">
        <f>VLOOKUP(F255,Lista!A:A,1,0)</f>
        <v>LOK3449</v>
      </c>
      <c r="AE255" s="140"/>
      <c r="AF255" s="141"/>
      <c r="AG255" s="142"/>
    </row>
    <row r="256" spans="1:33" s="138" customFormat="1">
      <c r="A256" s="120" t="str">
        <f t="shared" si="5"/>
        <v>Dostępny</v>
      </c>
      <c r="C256" s="138" t="s">
        <v>77</v>
      </c>
      <c r="D256" s="138" t="s">
        <v>78</v>
      </c>
      <c r="E256" s="47" t="s">
        <v>4400</v>
      </c>
      <c r="F256" s="138" t="s">
        <v>4399</v>
      </c>
      <c r="G256" s="139"/>
      <c r="H256" s="120" t="s">
        <v>2504</v>
      </c>
      <c r="I256" s="138" t="s">
        <v>3674</v>
      </c>
      <c r="J256" s="120" t="s">
        <v>23</v>
      </c>
      <c r="K256" s="126">
        <f>SUMIF(Kalkulator!$C$6:$C$26,I256,Kalkulator!$N$6:$N$26)</f>
        <v>476.66666666666669</v>
      </c>
      <c r="O256" s="138" t="s">
        <v>5361</v>
      </c>
      <c r="P256" s="138" t="s">
        <v>5360</v>
      </c>
      <c r="R256" s="121" t="str">
        <f>TEXT(Kalkulator!$F$3,"d.mm")&amp;" - "&amp;TEXT(Kalkulator!$H$3,"d.mm.rrrr")</f>
        <v>1.04 - 30.04.2024</v>
      </c>
      <c r="S256" s="122">
        <f>Kalkulator!$F$3</f>
        <v>45383</v>
      </c>
      <c r="T256" s="123">
        <f>Kalkulator!$F$3</f>
        <v>45383</v>
      </c>
      <c r="AD256" s="119" t="str">
        <f>VLOOKUP(F256,Lista!A:A,1,0)</f>
        <v>LOK3451</v>
      </c>
      <c r="AE256" s="140"/>
      <c r="AF256" s="141"/>
      <c r="AG256" s="142"/>
    </row>
    <row r="257" spans="1:33" s="138" customFormat="1">
      <c r="A257" s="120" t="str">
        <f t="shared" si="5"/>
        <v>Dostępny</v>
      </c>
      <c r="C257" s="138" t="s">
        <v>77</v>
      </c>
      <c r="D257" s="138" t="s">
        <v>78</v>
      </c>
      <c r="E257" s="47" t="s">
        <v>4405</v>
      </c>
      <c r="F257" s="138" t="s">
        <v>4404</v>
      </c>
      <c r="G257" s="139"/>
      <c r="H257" s="120" t="s">
        <v>2504</v>
      </c>
      <c r="I257" s="138" t="s">
        <v>3674</v>
      </c>
      <c r="J257" s="120" t="s">
        <v>23</v>
      </c>
      <c r="K257" s="126">
        <f>SUMIF(Kalkulator!$C$6:$C$26,I257,Kalkulator!$N$6:$N$26)</f>
        <v>476.66666666666669</v>
      </c>
      <c r="O257" s="138" t="s">
        <v>5363</v>
      </c>
      <c r="P257" s="138" t="s">
        <v>5362</v>
      </c>
      <c r="R257" s="121" t="str">
        <f>TEXT(Kalkulator!$F$3,"d.mm")&amp;" - "&amp;TEXT(Kalkulator!$H$3,"d.mm.rrrr")</f>
        <v>1.04 - 30.04.2024</v>
      </c>
      <c r="S257" s="122">
        <f>Kalkulator!$F$3</f>
        <v>45383</v>
      </c>
      <c r="T257" s="123">
        <f>Kalkulator!$F$3</f>
        <v>45383</v>
      </c>
      <c r="AD257" s="119" t="str">
        <f>VLOOKUP(F257,Lista!A:A,1,0)</f>
        <v>LOK3453</v>
      </c>
      <c r="AE257" s="140"/>
      <c r="AF257" s="141"/>
      <c r="AG257" s="142"/>
    </row>
    <row r="258" spans="1:33" s="138" customFormat="1">
      <c r="A258" s="120" t="str">
        <f t="shared" si="5"/>
        <v>Dostępny</v>
      </c>
      <c r="C258" s="138" t="s">
        <v>77</v>
      </c>
      <c r="D258" s="138" t="s">
        <v>78</v>
      </c>
      <c r="E258" s="47" t="s">
        <v>4410</v>
      </c>
      <c r="F258" s="138" t="s">
        <v>4409</v>
      </c>
      <c r="G258" s="139"/>
      <c r="H258" s="120" t="s">
        <v>2504</v>
      </c>
      <c r="I258" s="138" t="s">
        <v>3674</v>
      </c>
      <c r="J258" s="120" t="s">
        <v>23</v>
      </c>
      <c r="K258" s="126">
        <f>SUMIF(Kalkulator!$C$6:$C$26,I258,Kalkulator!$N$6:$N$26)</f>
        <v>476.66666666666669</v>
      </c>
      <c r="O258" s="138" t="s">
        <v>5365</v>
      </c>
      <c r="P258" s="138" t="s">
        <v>5364</v>
      </c>
      <c r="R258" s="121" t="str">
        <f>TEXT(Kalkulator!$F$3,"d.mm")&amp;" - "&amp;TEXT(Kalkulator!$H$3,"d.mm.rrrr")</f>
        <v>1.04 - 30.04.2024</v>
      </c>
      <c r="S258" s="122">
        <f>Kalkulator!$F$3</f>
        <v>45383</v>
      </c>
      <c r="T258" s="123">
        <f>Kalkulator!$F$3</f>
        <v>45383</v>
      </c>
      <c r="AD258" s="119" t="str">
        <f>VLOOKUP(F258,Lista!A:A,1,0)</f>
        <v>LOK3454</v>
      </c>
      <c r="AE258" s="140"/>
      <c r="AF258" s="141"/>
      <c r="AG258" s="142"/>
    </row>
    <row r="259" spans="1:33" s="138" customFormat="1">
      <c r="A259" s="120" t="str">
        <f t="shared" si="5"/>
        <v>Dostępny</v>
      </c>
      <c r="C259" s="138" t="s">
        <v>77</v>
      </c>
      <c r="D259" s="138" t="s">
        <v>78</v>
      </c>
      <c r="E259" s="47" t="s">
        <v>4415</v>
      </c>
      <c r="F259" s="138" t="s">
        <v>4414</v>
      </c>
      <c r="G259" s="139"/>
      <c r="H259" s="120" t="s">
        <v>2504</v>
      </c>
      <c r="I259" s="138" t="s">
        <v>3674</v>
      </c>
      <c r="J259" s="120" t="s">
        <v>23</v>
      </c>
      <c r="K259" s="126">
        <f>SUMIF(Kalkulator!$C$6:$C$26,I259,Kalkulator!$N$6:$N$26)</f>
        <v>476.66666666666669</v>
      </c>
      <c r="O259" s="138" t="s">
        <v>5367</v>
      </c>
      <c r="P259" s="138" t="s">
        <v>5366</v>
      </c>
      <c r="R259" s="121" t="str">
        <f>TEXT(Kalkulator!$F$3,"d.mm")&amp;" - "&amp;TEXT(Kalkulator!$H$3,"d.mm.rrrr")</f>
        <v>1.04 - 30.04.2024</v>
      </c>
      <c r="S259" s="122">
        <f>Kalkulator!$F$3</f>
        <v>45383</v>
      </c>
      <c r="T259" s="123">
        <f>Kalkulator!$F$3</f>
        <v>45383</v>
      </c>
      <c r="AD259" s="119" t="str">
        <f>VLOOKUP(F259,Lista!A:A,1,0)</f>
        <v>LOK3455</v>
      </c>
      <c r="AE259" s="140"/>
      <c r="AF259" s="141"/>
      <c r="AG259" s="142"/>
    </row>
    <row r="260" spans="1:33" s="138" customFormat="1">
      <c r="A260" s="120" t="str">
        <f t="shared" si="5"/>
        <v>Dostępny</v>
      </c>
      <c r="C260" s="138" t="s">
        <v>77</v>
      </c>
      <c r="D260" s="138" t="s">
        <v>78</v>
      </c>
      <c r="E260" s="47" t="s">
        <v>4420</v>
      </c>
      <c r="F260" s="138" t="s">
        <v>4419</v>
      </c>
      <c r="G260" s="139"/>
      <c r="H260" s="120" t="s">
        <v>2504</v>
      </c>
      <c r="I260" s="138" t="s">
        <v>3674</v>
      </c>
      <c r="J260" s="120" t="s">
        <v>23</v>
      </c>
      <c r="K260" s="126">
        <f>SUMIF(Kalkulator!$C$6:$C$26,I260,Kalkulator!$N$6:$N$26)</f>
        <v>476.66666666666669</v>
      </c>
      <c r="O260" s="138" t="s">
        <v>5369</v>
      </c>
      <c r="P260" s="138" t="s">
        <v>5368</v>
      </c>
      <c r="R260" s="121" t="str">
        <f>TEXT(Kalkulator!$F$3,"d.mm")&amp;" - "&amp;TEXT(Kalkulator!$H$3,"d.mm.rrrr")</f>
        <v>1.04 - 30.04.2024</v>
      </c>
      <c r="S260" s="122">
        <f>Kalkulator!$F$3</f>
        <v>45383</v>
      </c>
      <c r="T260" s="123">
        <f>Kalkulator!$F$3</f>
        <v>45383</v>
      </c>
      <c r="AD260" s="119" t="str">
        <f>VLOOKUP(F260,Lista!A:A,1,0)</f>
        <v>LOK3457</v>
      </c>
      <c r="AE260" s="140"/>
      <c r="AF260" s="141"/>
      <c r="AG260" s="142"/>
    </row>
    <row r="261" spans="1:33" s="138" customFormat="1">
      <c r="A261" s="120" t="str">
        <f t="shared" si="5"/>
        <v>Dostępny</v>
      </c>
      <c r="C261" s="138" t="s">
        <v>77</v>
      </c>
      <c r="D261" s="138" t="s">
        <v>78</v>
      </c>
      <c r="E261" s="47" t="s">
        <v>4425</v>
      </c>
      <c r="F261" s="138" t="s">
        <v>4424</v>
      </c>
      <c r="G261" s="139"/>
      <c r="H261" s="120" t="s">
        <v>2504</v>
      </c>
      <c r="I261" s="138" t="s">
        <v>3674</v>
      </c>
      <c r="J261" s="120" t="s">
        <v>23</v>
      </c>
      <c r="K261" s="126">
        <f>SUMIF(Kalkulator!$C$6:$C$26,I261,Kalkulator!$N$6:$N$26)</f>
        <v>476.66666666666669</v>
      </c>
      <c r="O261" s="138" t="s">
        <v>5371</v>
      </c>
      <c r="P261" s="138" t="s">
        <v>5370</v>
      </c>
      <c r="R261" s="121" t="str">
        <f>TEXT(Kalkulator!$F$3,"d.mm")&amp;" - "&amp;TEXT(Kalkulator!$H$3,"d.mm.rrrr")</f>
        <v>1.04 - 30.04.2024</v>
      </c>
      <c r="S261" s="122">
        <f>Kalkulator!$F$3</f>
        <v>45383</v>
      </c>
      <c r="T261" s="123">
        <f>Kalkulator!$F$3</f>
        <v>45383</v>
      </c>
      <c r="AD261" s="119" t="str">
        <f>VLOOKUP(F261,Lista!A:A,1,0)</f>
        <v>LOK3458</v>
      </c>
      <c r="AE261" s="140"/>
      <c r="AF261" s="141"/>
      <c r="AG261" s="142"/>
    </row>
    <row r="262" spans="1:33" s="138" customFormat="1">
      <c r="A262" s="120" t="str">
        <f t="shared" si="5"/>
        <v>Dostępny</v>
      </c>
      <c r="C262" s="138" t="s">
        <v>77</v>
      </c>
      <c r="D262" s="138" t="s">
        <v>78</v>
      </c>
      <c r="E262" s="47" t="s">
        <v>4431</v>
      </c>
      <c r="F262" s="138" t="s">
        <v>4430</v>
      </c>
      <c r="G262" s="139"/>
      <c r="H262" s="120" t="s">
        <v>2504</v>
      </c>
      <c r="I262" s="138" t="s">
        <v>3674</v>
      </c>
      <c r="J262" s="120" t="s">
        <v>23</v>
      </c>
      <c r="K262" s="126">
        <f>SUMIF(Kalkulator!$C$6:$C$26,I262,Kalkulator!$N$6:$N$26)</f>
        <v>476.66666666666669</v>
      </c>
      <c r="O262" s="138" t="s">
        <v>5373</v>
      </c>
      <c r="P262" s="138" t="s">
        <v>5372</v>
      </c>
      <c r="R262" s="121" t="str">
        <f>TEXT(Kalkulator!$F$3,"d.mm")&amp;" - "&amp;TEXT(Kalkulator!$H$3,"d.mm.rrrr")</f>
        <v>1.04 - 30.04.2024</v>
      </c>
      <c r="S262" s="122">
        <f>Kalkulator!$F$3</f>
        <v>45383</v>
      </c>
      <c r="T262" s="123">
        <f>Kalkulator!$F$3</f>
        <v>45383</v>
      </c>
      <c r="AD262" s="119" t="str">
        <f>VLOOKUP(F262,Lista!A:A,1,0)</f>
        <v>LOK3459</v>
      </c>
      <c r="AE262" s="140"/>
      <c r="AF262" s="141"/>
      <c r="AG262" s="142"/>
    </row>
    <row r="263" spans="1:33" s="138" customFormat="1">
      <c r="A263" s="120" t="str">
        <f t="shared" si="5"/>
        <v>Dostępny</v>
      </c>
      <c r="C263" s="138" t="s">
        <v>77</v>
      </c>
      <c r="D263" s="138" t="s">
        <v>78</v>
      </c>
      <c r="E263" s="47" t="s">
        <v>4436</v>
      </c>
      <c r="F263" s="138" t="s">
        <v>4435</v>
      </c>
      <c r="G263" s="139"/>
      <c r="H263" s="120" t="s">
        <v>2504</v>
      </c>
      <c r="I263" s="138" t="s">
        <v>3674</v>
      </c>
      <c r="J263" s="120" t="s">
        <v>23</v>
      </c>
      <c r="K263" s="126">
        <f>SUMIF(Kalkulator!$C$6:$C$26,I263,Kalkulator!$N$6:$N$26)</f>
        <v>476.66666666666669</v>
      </c>
      <c r="O263" s="138" t="s">
        <v>5375</v>
      </c>
      <c r="P263" s="138" t="s">
        <v>5374</v>
      </c>
      <c r="R263" s="121" t="str">
        <f>TEXT(Kalkulator!$F$3,"d.mm")&amp;" - "&amp;TEXT(Kalkulator!$H$3,"d.mm.rrrr")</f>
        <v>1.04 - 30.04.2024</v>
      </c>
      <c r="S263" s="122">
        <f>Kalkulator!$F$3</f>
        <v>45383</v>
      </c>
      <c r="T263" s="123">
        <f>Kalkulator!$F$3</f>
        <v>45383</v>
      </c>
      <c r="AD263" s="119" t="str">
        <f>VLOOKUP(F263,Lista!A:A,1,0)</f>
        <v>LOK3460</v>
      </c>
      <c r="AE263" s="140"/>
      <c r="AF263" s="141"/>
      <c r="AG263" s="142"/>
    </row>
    <row r="264" spans="1:33" s="138" customFormat="1">
      <c r="A264" s="120" t="str">
        <f t="shared" si="5"/>
        <v>Dostępny</v>
      </c>
      <c r="C264" s="138" t="s">
        <v>77</v>
      </c>
      <c r="D264" s="138" t="s">
        <v>78</v>
      </c>
      <c r="E264" s="47" t="s">
        <v>4441</v>
      </c>
      <c r="F264" s="138" t="s">
        <v>4440</v>
      </c>
      <c r="G264" s="139"/>
      <c r="H264" s="120" t="s">
        <v>2504</v>
      </c>
      <c r="I264" s="138" t="s">
        <v>3674</v>
      </c>
      <c r="J264" s="120" t="s">
        <v>23</v>
      </c>
      <c r="K264" s="126">
        <f>SUMIF(Kalkulator!$C$6:$C$26,I264,Kalkulator!$N$6:$N$26)</f>
        <v>476.66666666666669</v>
      </c>
      <c r="O264" s="138" t="s">
        <v>5377</v>
      </c>
      <c r="P264" s="138" t="s">
        <v>5376</v>
      </c>
      <c r="R264" s="121" t="str">
        <f>TEXT(Kalkulator!$F$3,"d.mm")&amp;" - "&amp;TEXT(Kalkulator!$H$3,"d.mm.rrrr")</f>
        <v>1.04 - 30.04.2024</v>
      </c>
      <c r="S264" s="122">
        <f>Kalkulator!$F$3</f>
        <v>45383</v>
      </c>
      <c r="T264" s="123">
        <f>Kalkulator!$F$3</f>
        <v>45383</v>
      </c>
      <c r="AD264" s="119" t="str">
        <f>VLOOKUP(F264,Lista!A:A,1,0)</f>
        <v>LOK3461</v>
      </c>
      <c r="AE264" s="140"/>
      <c r="AF264" s="141"/>
      <c r="AG264" s="142"/>
    </row>
    <row r="265" spans="1:33" s="138" customFormat="1">
      <c r="A265" s="120" t="str">
        <f t="shared" si="5"/>
        <v>Dostępny</v>
      </c>
      <c r="C265" s="138" t="s">
        <v>77</v>
      </c>
      <c r="D265" s="138" t="s">
        <v>78</v>
      </c>
      <c r="E265" s="47" t="s">
        <v>4447</v>
      </c>
      <c r="F265" s="138" t="s">
        <v>4446</v>
      </c>
      <c r="G265" s="139"/>
      <c r="H265" s="120" t="s">
        <v>2504</v>
      </c>
      <c r="I265" s="138" t="s">
        <v>3674</v>
      </c>
      <c r="J265" s="120" t="s">
        <v>23</v>
      </c>
      <c r="K265" s="126">
        <f>SUMIF(Kalkulator!$C$6:$C$26,I265,Kalkulator!$N$6:$N$26)</f>
        <v>476.66666666666669</v>
      </c>
      <c r="O265" s="138" t="s">
        <v>5379</v>
      </c>
      <c r="P265" s="138" t="s">
        <v>5378</v>
      </c>
      <c r="R265" s="121" t="str">
        <f>TEXT(Kalkulator!$F$3,"d.mm")&amp;" - "&amp;TEXT(Kalkulator!$H$3,"d.mm.rrrr")</f>
        <v>1.04 - 30.04.2024</v>
      </c>
      <c r="S265" s="122">
        <f>Kalkulator!$F$3</f>
        <v>45383</v>
      </c>
      <c r="T265" s="123">
        <f>Kalkulator!$F$3</f>
        <v>45383</v>
      </c>
      <c r="AD265" s="119" t="str">
        <f>VLOOKUP(F265,Lista!A:A,1,0)</f>
        <v>LOK3462</v>
      </c>
      <c r="AE265" s="140"/>
      <c r="AF265" s="141"/>
      <c r="AG265" s="142"/>
    </row>
    <row r="266" spans="1:33" s="138" customFormat="1">
      <c r="A266" s="120" t="str">
        <f t="shared" si="5"/>
        <v>Dostępny</v>
      </c>
      <c r="C266" s="138" t="s">
        <v>77</v>
      </c>
      <c r="D266" s="138" t="s">
        <v>78</v>
      </c>
      <c r="E266" s="47" t="s">
        <v>4453</v>
      </c>
      <c r="F266" s="138" t="s">
        <v>4452</v>
      </c>
      <c r="G266" s="139"/>
      <c r="H266" s="120" t="s">
        <v>2504</v>
      </c>
      <c r="I266" s="138" t="s">
        <v>3674</v>
      </c>
      <c r="J266" s="120" t="s">
        <v>23</v>
      </c>
      <c r="K266" s="126">
        <f>SUMIF(Kalkulator!$C$6:$C$26,I266,Kalkulator!$N$6:$N$26)</f>
        <v>476.66666666666669</v>
      </c>
      <c r="O266" s="138" t="s">
        <v>5381</v>
      </c>
      <c r="P266" s="138" t="s">
        <v>5380</v>
      </c>
      <c r="R266" s="121" t="str">
        <f>TEXT(Kalkulator!$F$3,"d.mm")&amp;" - "&amp;TEXT(Kalkulator!$H$3,"d.mm.rrrr")</f>
        <v>1.04 - 30.04.2024</v>
      </c>
      <c r="S266" s="122">
        <f>Kalkulator!$F$3</f>
        <v>45383</v>
      </c>
      <c r="T266" s="123">
        <f>Kalkulator!$F$3</f>
        <v>45383</v>
      </c>
      <c r="AD266" s="119" t="str">
        <f>VLOOKUP(F266,Lista!A:A,1,0)</f>
        <v>LOK3463</v>
      </c>
      <c r="AE266" s="140"/>
      <c r="AF266" s="141"/>
      <c r="AG266" s="142"/>
    </row>
    <row r="267" spans="1:33" s="138" customFormat="1">
      <c r="A267" s="120" t="str">
        <f t="shared" si="5"/>
        <v>Dostępny</v>
      </c>
      <c r="C267" s="138" t="s">
        <v>44</v>
      </c>
      <c r="D267" s="138" t="s">
        <v>4458</v>
      </c>
      <c r="E267" s="47" t="s">
        <v>4459</v>
      </c>
      <c r="F267" s="138" t="s">
        <v>4457</v>
      </c>
      <c r="G267" s="139"/>
      <c r="H267" s="120" t="s">
        <v>2504</v>
      </c>
      <c r="I267" s="138" t="s">
        <v>3674</v>
      </c>
      <c r="J267" s="120" t="s">
        <v>23</v>
      </c>
      <c r="K267" s="126">
        <f>SUMIF(Kalkulator!$C$6:$C$26,I267,Kalkulator!$N$6:$N$26)</f>
        <v>476.66666666666669</v>
      </c>
      <c r="O267" s="138" t="s">
        <v>5383</v>
      </c>
      <c r="P267" s="138" t="s">
        <v>5382</v>
      </c>
      <c r="R267" s="121" t="str">
        <f>TEXT(Kalkulator!$F$3,"d.mm")&amp;" - "&amp;TEXT(Kalkulator!$H$3,"d.mm.rrrr")</f>
        <v>1.04 - 30.04.2024</v>
      </c>
      <c r="S267" s="122">
        <f>Kalkulator!$F$3</f>
        <v>45383</v>
      </c>
      <c r="T267" s="123">
        <f>Kalkulator!$F$3</f>
        <v>45383</v>
      </c>
      <c r="AD267" s="119" t="str">
        <f>VLOOKUP(F267,Lista!A:A,1,0)</f>
        <v>LOK3464</v>
      </c>
      <c r="AE267" s="140"/>
      <c r="AF267" s="141"/>
      <c r="AG267" s="142"/>
    </row>
    <row r="268" spans="1:33" s="138" customFormat="1">
      <c r="A268" s="120" t="str">
        <f t="shared" si="5"/>
        <v>Dostępny</v>
      </c>
      <c r="C268" s="138" t="s">
        <v>101</v>
      </c>
      <c r="D268" s="138" t="s">
        <v>4464</v>
      </c>
      <c r="E268" s="47" t="s">
        <v>4465</v>
      </c>
      <c r="F268" s="138" t="s">
        <v>4463</v>
      </c>
      <c r="G268" s="139"/>
      <c r="H268" s="120" t="s">
        <v>2504</v>
      </c>
      <c r="I268" s="138" t="s">
        <v>3674</v>
      </c>
      <c r="J268" s="120" t="s">
        <v>23</v>
      </c>
      <c r="K268" s="126">
        <f>SUMIF(Kalkulator!$C$6:$C$26,I268,Kalkulator!$N$6:$N$26)</f>
        <v>476.66666666666669</v>
      </c>
      <c r="O268" s="138" t="s">
        <v>5385</v>
      </c>
      <c r="P268" s="138" t="s">
        <v>5384</v>
      </c>
      <c r="R268" s="121" t="str">
        <f>TEXT(Kalkulator!$F$3,"d.mm")&amp;" - "&amp;TEXT(Kalkulator!$H$3,"d.mm.rrrr")</f>
        <v>1.04 - 30.04.2024</v>
      </c>
      <c r="S268" s="122">
        <f>Kalkulator!$F$3</f>
        <v>45383</v>
      </c>
      <c r="T268" s="123">
        <f>Kalkulator!$F$3</f>
        <v>45383</v>
      </c>
      <c r="AD268" s="119" t="str">
        <f>VLOOKUP(F268,Lista!A:A,1,0)</f>
        <v>LOK3465</v>
      </c>
      <c r="AE268" s="140"/>
      <c r="AF268" s="141"/>
      <c r="AG268" s="142"/>
    </row>
    <row r="269" spans="1:33" s="138" customFormat="1">
      <c r="A269" s="120" t="str">
        <f t="shared" si="5"/>
        <v>Dostępny</v>
      </c>
      <c r="C269" s="138" t="s">
        <v>58</v>
      </c>
      <c r="D269" s="138" t="s">
        <v>81</v>
      </c>
      <c r="E269" s="47" t="s">
        <v>4469</v>
      </c>
      <c r="F269" s="138" t="s">
        <v>4468</v>
      </c>
      <c r="G269" s="139"/>
      <c r="H269" s="120" t="s">
        <v>2504</v>
      </c>
      <c r="I269" s="138" t="s">
        <v>3674</v>
      </c>
      <c r="J269" s="120" t="s">
        <v>23</v>
      </c>
      <c r="K269" s="126">
        <f>SUMIF(Kalkulator!$C$6:$C$26,I269,Kalkulator!$N$6:$N$26)</f>
        <v>476.66666666666669</v>
      </c>
      <c r="O269" s="138" t="s">
        <v>5387</v>
      </c>
      <c r="P269" s="138" t="s">
        <v>5386</v>
      </c>
      <c r="R269" s="121" t="str">
        <f>TEXT(Kalkulator!$F$3,"d.mm")&amp;" - "&amp;TEXT(Kalkulator!$H$3,"d.mm.rrrr")</f>
        <v>1.04 - 30.04.2024</v>
      </c>
      <c r="S269" s="122">
        <f>Kalkulator!$F$3</f>
        <v>45383</v>
      </c>
      <c r="T269" s="123">
        <f>Kalkulator!$F$3</f>
        <v>45383</v>
      </c>
      <c r="AD269" s="119" t="str">
        <f>VLOOKUP(F269,Lista!A:A,1,0)</f>
        <v>LOK3471</v>
      </c>
      <c r="AE269" s="140"/>
      <c r="AF269" s="141"/>
      <c r="AG269" s="142"/>
    </row>
    <row r="270" spans="1:33" s="138" customFormat="1">
      <c r="A270" s="120" t="str">
        <f t="shared" si="5"/>
        <v>Dostępny</v>
      </c>
      <c r="C270" s="138" t="s">
        <v>54</v>
      </c>
      <c r="D270" s="138" t="s">
        <v>4474</v>
      </c>
      <c r="E270" s="47" t="s">
        <v>4475</v>
      </c>
      <c r="F270" s="138" t="s">
        <v>4473</v>
      </c>
      <c r="G270" s="139"/>
      <c r="H270" s="120" t="s">
        <v>2504</v>
      </c>
      <c r="I270" s="138" t="s">
        <v>3674</v>
      </c>
      <c r="J270" s="120" t="s">
        <v>23</v>
      </c>
      <c r="K270" s="126">
        <f>SUMIF(Kalkulator!$C$6:$C$26,I270,Kalkulator!$N$6:$N$26)</f>
        <v>476.66666666666669</v>
      </c>
      <c r="O270" s="138" t="s">
        <v>5389</v>
      </c>
      <c r="P270" s="138" t="s">
        <v>5388</v>
      </c>
      <c r="R270" s="121" t="str">
        <f>TEXT(Kalkulator!$F$3,"d.mm")&amp;" - "&amp;TEXT(Kalkulator!$H$3,"d.mm.rrrr")</f>
        <v>1.04 - 30.04.2024</v>
      </c>
      <c r="S270" s="122">
        <f>Kalkulator!$F$3</f>
        <v>45383</v>
      </c>
      <c r="T270" s="123">
        <f>Kalkulator!$F$3</f>
        <v>45383</v>
      </c>
      <c r="AD270" s="119" t="str">
        <f>VLOOKUP(F270,Lista!A:A,1,0)</f>
        <v>LOK3473</v>
      </c>
      <c r="AE270" s="140"/>
      <c r="AF270" s="141"/>
      <c r="AG270" s="142"/>
    </row>
    <row r="271" spans="1:33" s="138" customFormat="1">
      <c r="A271" s="120" t="str">
        <f t="shared" si="5"/>
        <v>Dostępny</v>
      </c>
      <c r="C271" s="138" t="s">
        <v>29</v>
      </c>
      <c r="D271" s="138" t="s">
        <v>30</v>
      </c>
      <c r="E271" s="47" t="s">
        <v>5696</v>
      </c>
      <c r="F271" s="138" t="s">
        <v>5695</v>
      </c>
      <c r="G271" s="139"/>
      <c r="H271" s="120" t="s">
        <v>2504</v>
      </c>
      <c r="I271" s="138" t="s">
        <v>3674</v>
      </c>
      <c r="J271" s="120" t="s">
        <v>23</v>
      </c>
      <c r="K271" s="126">
        <f>SUMIF(Kalkulator!$C$6:$C$26,I271,Kalkulator!$N$6:$N$26)</f>
        <v>476.66666666666669</v>
      </c>
      <c r="O271" s="138" t="s">
        <v>5895</v>
      </c>
      <c r="P271" s="138" t="s">
        <v>5859</v>
      </c>
      <c r="R271" s="121" t="str">
        <f>TEXT(Kalkulator!$F$3,"d.mm")&amp;" - "&amp;TEXT(Kalkulator!$H$3,"d.mm.rrrr")</f>
        <v>1.04 - 30.04.2024</v>
      </c>
      <c r="S271" s="122">
        <f>Kalkulator!$F$3</f>
        <v>45383</v>
      </c>
      <c r="T271" s="123">
        <f>Kalkulator!$F$3</f>
        <v>45383</v>
      </c>
      <c r="AD271" s="119" t="str">
        <f>VLOOKUP(F271,Lista!A:A,1,0)</f>
        <v>LOK3474</v>
      </c>
      <c r="AE271" s="140"/>
      <c r="AF271" s="141"/>
      <c r="AG271" s="142"/>
    </row>
    <row r="272" spans="1:33" s="138" customFormat="1">
      <c r="A272" s="120" t="str">
        <f t="shared" si="5"/>
        <v>Dostępny</v>
      </c>
      <c r="C272" s="138" t="s">
        <v>29</v>
      </c>
      <c r="D272" s="138" t="s">
        <v>30</v>
      </c>
      <c r="E272" s="47" t="s">
        <v>4480</v>
      </c>
      <c r="F272" s="138" t="s">
        <v>4479</v>
      </c>
      <c r="G272" s="139"/>
      <c r="H272" s="120" t="s">
        <v>2504</v>
      </c>
      <c r="I272" s="138" t="s">
        <v>3674</v>
      </c>
      <c r="J272" s="120" t="s">
        <v>23</v>
      </c>
      <c r="K272" s="126">
        <f>SUMIF(Kalkulator!$C$6:$C$26,I272,Kalkulator!$N$6:$N$26)</f>
        <v>476.66666666666669</v>
      </c>
      <c r="O272" s="138" t="s">
        <v>5391</v>
      </c>
      <c r="P272" s="138" t="s">
        <v>5390</v>
      </c>
      <c r="R272" s="121" t="str">
        <f>TEXT(Kalkulator!$F$3,"d.mm")&amp;" - "&amp;TEXT(Kalkulator!$H$3,"d.mm.rrrr")</f>
        <v>1.04 - 30.04.2024</v>
      </c>
      <c r="S272" s="122">
        <f>Kalkulator!$F$3</f>
        <v>45383</v>
      </c>
      <c r="T272" s="123">
        <f>Kalkulator!$F$3</f>
        <v>45383</v>
      </c>
      <c r="AD272" s="119" t="str">
        <f>VLOOKUP(F272,Lista!A:A,1,0)</f>
        <v>LOK3475</v>
      </c>
      <c r="AE272" s="140"/>
      <c r="AF272" s="141"/>
      <c r="AG272" s="142"/>
    </row>
    <row r="273" spans="1:33" s="138" customFormat="1">
      <c r="A273" s="120" t="str">
        <f t="shared" si="5"/>
        <v>Dostępny</v>
      </c>
      <c r="C273" s="138" t="s">
        <v>29</v>
      </c>
      <c r="D273" s="138" t="s">
        <v>30</v>
      </c>
      <c r="E273" s="47" t="s">
        <v>416</v>
      </c>
      <c r="F273" s="138" t="s">
        <v>5697</v>
      </c>
      <c r="G273" s="139"/>
      <c r="H273" s="120" t="s">
        <v>2504</v>
      </c>
      <c r="I273" s="138" t="s">
        <v>3674</v>
      </c>
      <c r="J273" s="120" t="s">
        <v>23</v>
      </c>
      <c r="K273" s="126">
        <f>SUMIF(Kalkulator!$C$6:$C$26,I273,Kalkulator!$N$6:$N$26)</f>
        <v>476.66666666666669</v>
      </c>
      <c r="O273" s="138" t="s">
        <v>5896</v>
      </c>
      <c r="P273" s="138" t="s">
        <v>5860</v>
      </c>
      <c r="R273" s="121" t="str">
        <f>TEXT(Kalkulator!$F$3,"d.mm")&amp;" - "&amp;TEXT(Kalkulator!$H$3,"d.mm.rrrr")</f>
        <v>1.04 - 30.04.2024</v>
      </c>
      <c r="S273" s="122">
        <f>Kalkulator!$F$3</f>
        <v>45383</v>
      </c>
      <c r="T273" s="123">
        <f>Kalkulator!$F$3</f>
        <v>45383</v>
      </c>
      <c r="AD273" s="119" t="str">
        <f>VLOOKUP(F273,Lista!A:A,1,0)</f>
        <v>LOK3476</v>
      </c>
      <c r="AE273" s="140"/>
      <c r="AF273" s="141"/>
      <c r="AG273" s="142"/>
    </row>
    <row r="274" spans="1:33" s="138" customFormat="1">
      <c r="A274" s="120" t="str">
        <f t="shared" si="5"/>
        <v>Dostępny</v>
      </c>
      <c r="C274" s="138" t="s">
        <v>29</v>
      </c>
      <c r="D274" s="138" t="s">
        <v>30</v>
      </c>
      <c r="E274" s="47" t="s">
        <v>88</v>
      </c>
      <c r="F274" s="138" t="s">
        <v>4484</v>
      </c>
      <c r="G274" s="139"/>
      <c r="H274" s="120" t="s">
        <v>2504</v>
      </c>
      <c r="I274" s="138" t="s">
        <v>3674</v>
      </c>
      <c r="J274" s="120" t="s">
        <v>23</v>
      </c>
      <c r="K274" s="126">
        <f>SUMIF(Kalkulator!$C$6:$C$26,I274,Kalkulator!$N$6:$N$26)</f>
        <v>476.66666666666669</v>
      </c>
      <c r="O274" s="138" t="s">
        <v>5393</v>
      </c>
      <c r="P274" s="138" t="s">
        <v>5392</v>
      </c>
      <c r="R274" s="121" t="str">
        <f>TEXT(Kalkulator!$F$3,"d.mm")&amp;" - "&amp;TEXT(Kalkulator!$H$3,"d.mm.rrrr")</f>
        <v>1.04 - 30.04.2024</v>
      </c>
      <c r="S274" s="122">
        <f>Kalkulator!$F$3</f>
        <v>45383</v>
      </c>
      <c r="T274" s="123">
        <f>Kalkulator!$F$3</f>
        <v>45383</v>
      </c>
      <c r="AD274" s="119" t="str">
        <f>VLOOKUP(F274,Lista!A:A,1,0)</f>
        <v>LOK3477</v>
      </c>
      <c r="AE274" s="140"/>
      <c r="AF274" s="141"/>
      <c r="AG274" s="142"/>
    </row>
    <row r="275" spans="1:33" s="138" customFormat="1">
      <c r="A275" s="120" t="str">
        <f t="shared" si="5"/>
        <v>Dostępny</v>
      </c>
      <c r="C275" s="138" t="s">
        <v>29</v>
      </c>
      <c r="D275" s="138" t="s">
        <v>30</v>
      </c>
      <c r="E275" s="47" t="s">
        <v>693</v>
      </c>
      <c r="F275" s="138" t="s">
        <v>4489</v>
      </c>
      <c r="G275" s="139"/>
      <c r="H275" s="120" t="s">
        <v>2504</v>
      </c>
      <c r="I275" s="138" t="s">
        <v>3674</v>
      </c>
      <c r="J275" s="120" t="s">
        <v>23</v>
      </c>
      <c r="K275" s="126">
        <f>SUMIF(Kalkulator!$C$6:$C$26,I275,Kalkulator!$N$6:$N$26)</f>
        <v>476.66666666666669</v>
      </c>
      <c r="O275" s="138" t="s">
        <v>5395</v>
      </c>
      <c r="P275" s="138" t="s">
        <v>5394</v>
      </c>
      <c r="R275" s="121" t="str">
        <f>TEXT(Kalkulator!$F$3,"d.mm")&amp;" - "&amp;TEXT(Kalkulator!$H$3,"d.mm.rrrr")</f>
        <v>1.04 - 30.04.2024</v>
      </c>
      <c r="S275" s="122">
        <f>Kalkulator!$F$3</f>
        <v>45383</v>
      </c>
      <c r="T275" s="123">
        <f>Kalkulator!$F$3</f>
        <v>45383</v>
      </c>
      <c r="AD275" s="119" t="str">
        <f>VLOOKUP(F275,Lista!A:A,1,0)</f>
        <v>LOK3478</v>
      </c>
      <c r="AE275" s="140"/>
      <c r="AF275" s="141"/>
      <c r="AG275" s="142"/>
    </row>
    <row r="276" spans="1:33" s="138" customFormat="1">
      <c r="A276" s="120" t="str">
        <f t="shared" si="5"/>
        <v>Dostępny</v>
      </c>
      <c r="C276" s="138" t="s">
        <v>29</v>
      </c>
      <c r="D276" s="138" t="s">
        <v>30</v>
      </c>
      <c r="E276" s="47" t="s">
        <v>459</v>
      </c>
      <c r="F276" s="138" t="s">
        <v>4494</v>
      </c>
      <c r="G276" s="139"/>
      <c r="H276" s="120" t="s">
        <v>2504</v>
      </c>
      <c r="I276" s="138" t="s">
        <v>3674</v>
      </c>
      <c r="J276" s="120" t="s">
        <v>23</v>
      </c>
      <c r="K276" s="126">
        <f>SUMIF(Kalkulator!$C$6:$C$26,I276,Kalkulator!$N$6:$N$26)</f>
        <v>476.66666666666669</v>
      </c>
      <c r="O276" s="138" t="s">
        <v>5397</v>
      </c>
      <c r="P276" s="138" t="s">
        <v>5396</v>
      </c>
      <c r="R276" s="121" t="str">
        <f>TEXT(Kalkulator!$F$3,"d.mm")&amp;" - "&amp;TEXT(Kalkulator!$H$3,"d.mm.rrrr")</f>
        <v>1.04 - 30.04.2024</v>
      </c>
      <c r="S276" s="122">
        <f>Kalkulator!$F$3</f>
        <v>45383</v>
      </c>
      <c r="T276" s="123">
        <f>Kalkulator!$F$3</f>
        <v>45383</v>
      </c>
      <c r="AD276" s="119" t="str">
        <f>VLOOKUP(F276,Lista!A:A,1,0)</f>
        <v>LOK3479</v>
      </c>
      <c r="AE276" s="140"/>
      <c r="AF276" s="141"/>
      <c r="AG276" s="142"/>
    </row>
    <row r="277" spans="1:33" s="138" customFormat="1">
      <c r="A277" s="120" t="str">
        <f t="shared" si="5"/>
        <v>Dostępny</v>
      </c>
      <c r="C277" s="138" t="s">
        <v>29</v>
      </c>
      <c r="D277" s="138" t="s">
        <v>30</v>
      </c>
      <c r="E277" s="47" t="s">
        <v>4500</v>
      </c>
      <c r="F277" s="138" t="s">
        <v>4499</v>
      </c>
      <c r="G277" s="139"/>
      <c r="H277" s="120" t="s">
        <v>2504</v>
      </c>
      <c r="I277" s="138" t="s">
        <v>3674</v>
      </c>
      <c r="J277" s="120" t="s">
        <v>23</v>
      </c>
      <c r="K277" s="126">
        <f>SUMIF(Kalkulator!$C$6:$C$26,I277,Kalkulator!$N$6:$N$26)</f>
        <v>476.66666666666669</v>
      </c>
      <c r="O277" s="138" t="s">
        <v>5399</v>
      </c>
      <c r="P277" s="138" t="s">
        <v>5398</v>
      </c>
      <c r="R277" s="121" t="str">
        <f>TEXT(Kalkulator!$F$3,"d.mm")&amp;" - "&amp;TEXT(Kalkulator!$H$3,"d.mm.rrrr")</f>
        <v>1.04 - 30.04.2024</v>
      </c>
      <c r="S277" s="122">
        <f>Kalkulator!$F$3</f>
        <v>45383</v>
      </c>
      <c r="T277" s="123">
        <f>Kalkulator!$F$3</f>
        <v>45383</v>
      </c>
      <c r="AD277" s="119" t="str">
        <f>VLOOKUP(F277,Lista!A:A,1,0)</f>
        <v>LOK3482</v>
      </c>
      <c r="AE277" s="140"/>
      <c r="AF277" s="141"/>
      <c r="AG277" s="142"/>
    </row>
    <row r="278" spans="1:33" s="138" customFormat="1">
      <c r="A278" s="120" t="str">
        <f t="shared" si="5"/>
        <v>Dostępny</v>
      </c>
      <c r="C278" s="138" t="s">
        <v>29</v>
      </c>
      <c r="D278" s="138" t="s">
        <v>30</v>
      </c>
      <c r="E278" s="47" t="s">
        <v>4505</v>
      </c>
      <c r="F278" s="138" t="s">
        <v>4504</v>
      </c>
      <c r="G278" s="139"/>
      <c r="H278" s="120" t="s">
        <v>2504</v>
      </c>
      <c r="I278" s="138" t="s">
        <v>3674</v>
      </c>
      <c r="J278" s="120" t="s">
        <v>23</v>
      </c>
      <c r="K278" s="126">
        <f>SUMIF(Kalkulator!$C$6:$C$26,I278,Kalkulator!$N$6:$N$26)</f>
        <v>476.66666666666669</v>
      </c>
      <c r="O278" s="138" t="s">
        <v>5401</v>
      </c>
      <c r="P278" s="138" t="s">
        <v>5400</v>
      </c>
      <c r="R278" s="121" t="str">
        <f>TEXT(Kalkulator!$F$3,"d.mm")&amp;" - "&amp;TEXT(Kalkulator!$H$3,"d.mm.rrrr")</f>
        <v>1.04 - 30.04.2024</v>
      </c>
      <c r="S278" s="122">
        <f>Kalkulator!$F$3</f>
        <v>45383</v>
      </c>
      <c r="T278" s="123">
        <f>Kalkulator!$F$3</f>
        <v>45383</v>
      </c>
      <c r="AD278" s="119" t="str">
        <f>VLOOKUP(F278,Lista!A:A,1,0)</f>
        <v>LOK3483</v>
      </c>
      <c r="AE278" s="140"/>
      <c r="AF278" s="141"/>
      <c r="AG278" s="142"/>
    </row>
    <row r="279" spans="1:33" s="138" customFormat="1">
      <c r="A279" s="120" t="str">
        <f t="shared" si="5"/>
        <v>Dostępny</v>
      </c>
      <c r="C279" s="138" t="s">
        <v>29</v>
      </c>
      <c r="D279" s="138" t="s">
        <v>30</v>
      </c>
      <c r="E279" s="47" t="s">
        <v>4510</v>
      </c>
      <c r="F279" s="138" t="s">
        <v>4509</v>
      </c>
      <c r="G279" s="139"/>
      <c r="H279" s="120" t="s">
        <v>2504</v>
      </c>
      <c r="I279" s="138" t="s">
        <v>3674</v>
      </c>
      <c r="J279" s="120" t="s">
        <v>23</v>
      </c>
      <c r="K279" s="126">
        <f>SUMIF(Kalkulator!$C$6:$C$26,I279,Kalkulator!$N$6:$N$26)</f>
        <v>476.66666666666669</v>
      </c>
      <c r="O279" s="138" t="s">
        <v>5403</v>
      </c>
      <c r="P279" s="138" t="s">
        <v>5402</v>
      </c>
      <c r="R279" s="121" t="str">
        <f>TEXT(Kalkulator!$F$3,"d.mm")&amp;" - "&amp;TEXT(Kalkulator!$H$3,"d.mm.rrrr")</f>
        <v>1.04 - 30.04.2024</v>
      </c>
      <c r="S279" s="122">
        <f>Kalkulator!$F$3</f>
        <v>45383</v>
      </c>
      <c r="T279" s="123">
        <f>Kalkulator!$F$3</f>
        <v>45383</v>
      </c>
      <c r="AD279" s="119" t="str">
        <f>VLOOKUP(F279,Lista!A:A,1,0)</f>
        <v>LOK3487</v>
      </c>
      <c r="AE279" s="140"/>
      <c r="AF279" s="141"/>
      <c r="AG279" s="142"/>
    </row>
    <row r="280" spans="1:33" s="138" customFormat="1">
      <c r="A280" s="120" t="str">
        <f t="shared" si="5"/>
        <v>Dostępny</v>
      </c>
      <c r="C280" s="138" t="s">
        <v>29</v>
      </c>
      <c r="D280" s="138" t="s">
        <v>30</v>
      </c>
      <c r="E280" s="47" t="s">
        <v>4515</v>
      </c>
      <c r="F280" s="138" t="s">
        <v>4514</v>
      </c>
      <c r="G280" s="139"/>
      <c r="H280" s="120" t="s">
        <v>2504</v>
      </c>
      <c r="I280" s="138" t="s">
        <v>3674</v>
      </c>
      <c r="J280" s="120" t="s">
        <v>23</v>
      </c>
      <c r="K280" s="126">
        <f>SUMIF(Kalkulator!$C$6:$C$26,I280,Kalkulator!$N$6:$N$26)</f>
        <v>476.66666666666669</v>
      </c>
      <c r="O280" s="138" t="s">
        <v>5405</v>
      </c>
      <c r="P280" s="138" t="s">
        <v>5404</v>
      </c>
      <c r="R280" s="121" t="str">
        <f>TEXT(Kalkulator!$F$3,"d.mm")&amp;" - "&amp;TEXT(Kalkulator!$H$3,"d.mm.rrrr")</f>
        <v>1.04 - 30.04.2024</v>
      </c>
      <c r="S280" s="122">
        <f>Kalkulator!$F$3</f>
        <v>45383</v>
      </c>
      <c r="T280" s="123">
        <f>Kalkulator!$F$3</f>
        <v>45383</v>
      </c>
      <c r="AD280" s="119" t="str">
        <f>VLOOKUP(F280,Lista!A:A,1,0)</f>
        <v>LOK3489</v>
      </c>
      <c r="AE280" s="140"/>
      <c r="AF280" s="141"/>
      <c r="AG280" s="142"/>
    </row>
    <row r="281" spans="1:33" s="138" customFormat="1">
      <c r="A281" s="120" t="str">
        <f t="shared" si="5"/>
        <v>Dostępny</v>
      </c>
      <c r="C281" s="138" t="s">
        <v>29</v>
      </c>
      <c r="D281" s="138" t="s">
        <v>30</v>
      </c>
      <c r="E281" s="47" t="s">
        <v>4520</v>
      </c>
      <c r="F281" s="138" t="s">
        <v>4519</v>
      </c>
      <c r="G281" s="139"/>
      <c r="H281" s="120" t="s">
        <v>2504</v>
      </c>
      <c r="I281" s="138" t="s">
        <v>3674</v>
      </c>
      <c r="J281" s="120" t="s">
        <v>23</v>
      </c>
      <c r="K281" s="126">
        <f>SUMIF(Kalkulator!$C$6:$C$26,I281,Kalkulator!$N$6:$N$26)</f>
        <v>476.66666666666669</v>
      </c>
      <c r="O281" s="138" t="s">
        <v>5407</v>
      </c>
      <c r="P281" s="138" t="s">
        <v>5406</v>
      </c>
      <c r="R281" s="121" t="str">
        <f>TEXT(Kalkulator!$F$3,"d.mm")&amp;" - "&amp;TEXT(Kalkulator!$H$3,"d.mm.rrrr")</f>
        <v>1.04 - 30.04.2024</v>
      </c>
      <c r="S281" s="122">
        <f>Kalkulator!$F$3</f>
        <v>45383</v>
      </c>
      <c r="T281" s="123">
        <f>Kalkulator!$F$3</f>
        <v>45383</v>
      </c>
      <c r="AD281" s="119" t="str">
        <f>VLOOKUP(F281,Lista!A:A,1,0)</f>
        <v>LOK3490</v>
      </c>
      <c r="AE281" s="140"/>
      <c r="AF281" s="141"/>
      <c r="AG281" s="142"/>
    </row>
    <row r="282" spans="1:33" s="138" customFormat="1">
      <c r="A282" s="120" t="str">
        <f t="shared" si="5"/>
        <v>Dostępny</v>
      </c>
      <c r="C282" s="138" t="s">
        <v>29</v>
      </c>
      <c r="D282" s="138" t="s">
        <v>30</v>
      </c>
      <c r="E282" s="47" t="s">
        <v>4525</v>
      </c>
      <c r="F282" s="138" t="s">
        <v>4524</v>
      </c>
      <c r="G282" s="139"/>
      <c r="H282" s="120" t="s">
        <v>2504</v>
      </c>
      <c r="I282" s="138" t="s">
        <v>3674</v>
      </c>
      <c r="J282" s="120" t="s">
        <v>23</v>
      </c>
      <c r="K282" s="126">
        <f>SUMIF(Kalkulator!$C$6:$C$26,I282,Kalkulator!$N$6:$N$26)</f>
        <v>476.66666666666669</v>
      </c>
      <c r="O282" s="138" t="s">
        <v>5409</v>
      </c>
      <c r="P282" s="138" t="s">
        <v>5408</v>
      </c>
      <c r="R282" s="121" t="str">
        <f>TEXT(Kalkulator!$F$3,"d.mm")&amp;" - "&amp;TEXT(Kalkulator!$H$3,"d.mm.rrrr")</f>
        <v>1.04 - 30.04.2024</v>
      </c>
      <c r="S282" s="122">
        <f>Kalkulator!$F$3</f>
        <v>45383</v>
      </c>
      <c r="T282" s="123">
        <f>Kalkulator!$F$3</f>
        <v>45383</v>
      </c>
      <c r="AD282" s="119" t="str">
        <f>VLOOKUP(F282,Lista!A:A,1,0)</f>
        <v>LOK3492</v>
      </c>
      <c r="AE282" s="140"/>
      <c r="AF282" s="141"/>
      <c r="AG282" s="142"/>
    </row>
    <row r="283" spans="1:33" s="138" customFormat="1">
      <c r="A283" s="120" t="str">
        <f t="shared" si="5"/>
        <v>Dostępny</v>
      </c>
      <c r="C283" s="138" t="s">
        <v>29</v>
      </c>
      <c r="D283" s="138" t="s">
        <v>30</v>
      </c>
      <c r="E283" s="47" t="s">
        <v>4530</v>
      </c>
      <c r="F283" s="138" t="s">
        <v>4529</v>
      </c>
      <c r="G283" s="139"/>
      <c r="H283" s="120" t="s">
        <v>2504</v>
      </c>
      <c r="I283" s="138" t="s">
        <v>3674</v>
      </c>
      <c r="J283" s="120" t="s">
        <v>23</v>
      </c>
      <c r="K283" s="126">
        <f>SUMIF(Kalkulator!$C$6:$C$26,I283,Kalkulator!$N$6:$N$26)</f>
        <v>476.66666666666669</v>
      </c>
      <c r="O283" s="138" t="s">
        <v>5411</v>
      </c>
      <c r="P283" s="138" t="s">
        <v>5410</v>
      </c>
      <c r="R283" s="121" t="str">
        <f>TEXT(Kalkulator!$F$3,"d.mm")&amp;" - "&amp;TEXT(Kalkulator!$H$3,"d.mm.rrrr")</f>
        <v>1.04 - 30.04.2024</v>
      </c>
      <c r="S283" s="122">
        <f>Kalkulator!$F$3</f>
        <v>45383</v>
      </c>
      <c r="T283" s="123">
        <f>Kalkulator!$F$3</f>
        <v>45383</v>
      </c>
      <c r="AD283" s="119" t="str">
        <f>VLOOKUP(F283,Lista!A:A,1,0)</f>
        <v>LOK3493</v>
      </c>
      <c r="AE283" s="140"/>
      <c r="AF283" s="141"/>
      <c r="AG283" s="142"/>
    </row>
    <row r="284" spans="1:33" s="138" customFormat="1">
      <c r="A284" s="120" t="str">
        <f t="shared" si="5"/>
        <v>Dostępny</v>
      </c>
      <c r="C284" s="138" t="s">
        <v>29</v>
      </c>
      <c r="D284" s="138" t="s">
        <v>30</v>
      </c>
      <c r="E284" s="47" t="s">
        <v>4534</v>
      </c>
      <c r="F284" s="138" t="s">
        <v>4533</v>
      </c>
      <c r="G284" s="139"/>
      <c r="H284" s="120" t="s">
        <v>2504</v>
      </c>
      <c r="I284" s="138" t="s">
        <v>3674</v>
      </c>
      <c r="J284" s="120" t="s">
        <v>23</v>
      </c>
      <c r="K284" s="126">
        <f>SUMIF(Kalkulator!$C$6:$C$26,I284,Kalkulator!$N$6:$N$26)</f>
        <v>476.66666666666669</v>
      </c>
      <c r="O284" s="138" t="s">
        <v>5413</v>
      </c>
      <c r="P284" s="138" t="s">
        <v>5412</v>
      </c>
      <c r="R284" s="121" t="str">
        <f>TEXT(Kalkulator!$F$3,"d.mm")&amp;" - "&amp;TEXT(Kalkulator!$H$3,"d.mm.rrrr")</f>
        <v>1.04 - 30.04.2024</v>
      </c>
      <c r="S284" s="122">
        <f>Kalkulator!$F$3</f>
        <v>45383</v>
      </c>
      <c r="T284" s="123">
        <f>Kalkulator!$F$3</f>
        <v>45383</v>
      </c>
      <c r="AD284" s="119" t="str">
        <f>VLOOKUP(F284,Lista!A:A,1,0)</f>
        <v>LOK3494</v>
      </c>
      <c r="AE284" s="140"/>
      <c r="AF284" s="141"/>
      <c r="AG284" s="142"/>
    </row>
    <row r="285" spans="1:33" s="138" customFormat="1">
      <c r="A285" s="120" t="str">
        <f t="shared" si="5"/>
        <v>Dostępny</v>
      </c>
      <c r="C285" s="138" t="s">
        <v>29</v>
      </c>
      <c r="D285" s="138" t="s">
        <v>30</v>
      </c>
      <c r="E285" s="47" t="s">
        <v>4538</v>
      </c>
      <c r="F285" s="138" t="s">
        <v>4537</v>
      </c>
      <c r="G285" s="139"/>
      <c r="H285" s="120" t="s">
        <v>2504</v>
      </c>
      <c r="I285" s="138" t="s">
        <v>3674</v>
      </c>
      <c r="J285" s="120" t="s">
        <v>23</v>
      </c>
      <c r="K285" s="126">
        <f>SUMIF(Kalkulator!$C$6:$C$26,I285,Kalkulator!$N$6:$N$26)</f>
        <v>476.66666666666669</v>
      </c>
      <c r="O285" s="138" t="s">
        <v>5415</v>
      </c>
      <c r="P285" s="138" t="s">
        <v>5414</v>
      </c>
      <c r="R285" s="121" t="str">
        <f>TEXT(Kalkulator!$F$3,"d.mm")&amp;" - "&amp;TEXT(Kalkulator!$H$3,"d.mm.rrrr")</f>
        <v>1.04 - 30.04.2024</v>
      </c>
      <c r="S285" s="122">
        <f>Kalkulator!$F$3</f>
        <v>45383</v>
      </c>
      <c r="T285" s="123">
        <f>Kalkulator!$F$3</f>
        <v>45383</v>
      </c>
      <c r="AD285" s="119" t="str">
        <f>VLOOKUP(F285,Lista!A:A,1,0)</f>
        <v>LOK3495</v>
      </c>
      <c r="AE285" s="140"/>
      <c r="AF285" s="141"/>
      <c r="AG285" s="142"/>
    </row>
    <row r="286" spans="1:33" s="138" customFormat="1">
      <c r="A286" s="120" t="str">
        <f t="shared" si="5"/>
        <v>Dostępny</v>
      </c>
      <c r="C286" s="138" t="s">
        <v>29</v>
      </c>
      <c r="D286" s="138" t="s">
        <v>30</v>
      </c>
      <c r="E286" s="47" t="s">
        <v>4543</v>
      </c>
      <c r="F286" s="138" t="s">
        <v>4542</v>
      </c>
      <c r="G286" s="139"/>
      <c r="H286" s="120" t="s">
        <v>2504</v>
      </c>
      <c r="I286" s="138" t="s">
        <v>3674</v>
      </c>
      <c r="J286" s="120" t="s">
        <v>23</v>
      </c>
      <c r="K286" s="126">
        <f>SUMIF(Kalkulator!$C$6:$C$26,I286,Kalkulator!$N$6:$N$26)</f>
        <v>476.66666666666669</v>
      </c>
      <c r="O286" s="138" t="s">
        <v>5417</v>
      </c>
      <c r="P286" s="138" t="s">
        <v>5416</v>
      </c>
      <c r="R286" s="121" t="str">
        <f>TEXT(Kalkulator!$F$3,"d.mm")&amp;" - "&amp;TEXT(Kalkulator!$H$3,"d.mm.rrrr")</f>
        <v>1.04 - 30.04.2024</v>
      </c>
      <c r="S286" s="122">
        <f>Kalkulator!$F$3</f>
        <v>45383</v>
      </c>
      <c r="T286" s="123">
        <f>Kalkulator!$F$3</f>
        <v>45383</v>
      </c>
      <c r="AD286" s="119" t="str">
        <f>VLOOKUP(F286,Lista!A:A,1,0)</f>
        <v>LOK3497</v>
      </c>
      <c r="AE286" s="140"/>
      <c r="AF286" s="141"/>
      <c r="AG286" s="142"/>
    </row>
    <row r="287" spans="1:33" s="138" customFormat="1">
      <c r="A287" s="120" t="str">
        <f t="shared" si="5"/>
        <v>Dostępny</v>
      </c>
      <c r="C287" s="138" t="s">
        <v>29</v>
      </c>
      <c r="D287" s="138" t="s">
        <v>30</v>
      </c>
      <c r="E287" s="47" t="s">
        <v>4549</v>
      </c>
      <c r="F287" s="138" t="s">
        <v>4548</v>
      </c>
      <c r="G287" s="139"/>
      <c r="H287" s="120" t="s">
        <v>2504</v>
      </c>
      <c r="I287" s="138" t="s">
        <v>3674</v>
      </c>
      <c r="J287" s="120" t="s">
        <v>23</v>
      </c>
      <c r="K287" s="126">
        <f>SUMIF(Kalkulator!$C$6:$C$26,I287,Kalkulator!$N$6:$N$26)</f>
        <v>476.66666666666669</v>
      </c>
      <c r="O287" s="138" t="s">
        <v>5419</v>
      </c>
      <c r="P287" s="138" t="s">
        <v>5418</v>
      </c>
      <c r="R287" s="121" t="str">
        <f>TEXT(Kalkulator!$F$3,"d.mm")&amp;" - "&amp;TEXT(Kalkulator!$H$3,"d.mm.rrrr")</f>
        <v>1.04 - 30.04.2024</v>
      </c>
      <c r="S287" s="122">
        <f>Kalkulator!$F$3</f>
        <v>45383</v>
      </c>
      <c r="T287" s="123">
        <f>Kalkulator!$F$3</f>
        <v>45383</v>
      </c>
      <c r="AD287" s="119" t="str">
        <f>VLOOKUP(F287,Lista!A:A,1,0)</f>
        <v>LOK3498</v>
      </c>
      <c r="AE287" s="140"/>
      <c r="AF287" s="141"/>
      <c r="AG287" s="142"/>
    </row>
    <row r="288" spans="1:33" s="138" customFormat="1">
      <c r="A288" s="120" t="str">
        <f t="shared" ref="A288:A351" si="6">IF(ISERROR(AD288)=FALSE,"Dostępny","Niedostępny")</f>
        <v>Dostępny</v>
      </c>
      <c r="C288" s="138" t="s">
        <v>29</v>
      </c>
      <c r="D288" s="138" t="s">
        <v>30</v>
      </c>
      <c r="E288" s="47" t="s">
        <v>4553</v>
      </c>
      <c r="F288" s="138" t="s">
        <v>4552</v>
      </c>
      <c r="G288" s="139"/>
      <c r="H288" s="120" t="s">
        <v>2504</v>
      </c>
      <c r="I288" s="138" t="s">
        <v>3674</v>
      </c>
      <c r="J288" s="120" t="s">
        <v>23</v>
      </c>
      <c r="K288" s="126">
        <f>SUMIF(Kalkulator!$C$6:$C$26,I288,Kalkulator!$N$6:$N$26)</f>
        <v>476.66666666666669</v>
      </c>
      <c r="O288" s="138" t="s">
        <v>5421</v>
      </c>
      <c r="P288" s="138" t="s">
        <v>5420</v>
      </c>
      <c r="R288" s="121" t="str">
        <f>TEXT(Kalkulator!$F$3,"d.mm")&amp;" - "&amp;TEXT(Kalkulator!$H$3,"d.mm.rrrr")</f>
        <v>1.04 - 30.04.2024</v>
      </c>
      <c r="S288" s="122">
        <f>Kalkulator!$F$3</f>
        <v>45383</v>
      </c>
      <c r="T288" s="123">
        <f>Kalkulator!$F$3</f>
        <v>45383</v>
      </c>
      <c r="AD288" s="119" t="str">
        <f>VLOOKUP(F288,Lista!A:A,1,0)</f>
        <v>LOK3499</v>
      </c>
      <c r="AE288" s="140"/>
      <c r="AF288" s="141"/>
      <c r="AG288" s="142"/>
    </row>
    <row r="289" spans="1:33" s="138" customFormat="1">
      <c r="A289" s="120" t="str">
        <f t="shared" si="6"/>
        <v>Dostępny</v>
      </c>
      <c r="C289" s="138" t="s">
        <v>29</v>
      </c>
      <c r="D289" s="138" t="s">
        <v>30</v>
      </c>
      <c r="E289" s="47" t="s">
        <v>4559</v>
      </c>
      <c r="F289" s="138" t="s">
        <v>4558</v>
      </c>
      <c r="G289" s="139"/>
      <c r="H289" s="120" t="s">
        <v>2504</v>
      </c>
      <c r="I289" s="138" t="s">
        <v>3674</v>
      </c>
      <c r="J289" s="120" t="s">
        <v>23</v>
      </c>
      <c r="K289" s="126">
        <f>SUMIF(Kalkulator!$C$6:$C$26,I289,Kalkulator!$N$6:$N$26)</f>
        <v>476.66666666666669</v>
      </c>
      <c r="O289" s="138" t="s">
        <v>5423</v>
      </c>
      <c r="P289" s="138" t="s">
        <v>5422</v>
      </c>
      <c r="R289" s="121" t="str">
        <f>TEXT(Kalkulator!$F$3,"d.mm")&amp;" - "&amp;TEXT(Kalkulator!$H$3,"d.mm.rrrr")</f>
        <v>1.04 - 30.04.2024</v>
      </c>
      <c r="S289" s="122">
        <f>Kalkulator!$F$3</f>
        <v>45383</v>
      </c>
      <c r="T289" s="123">
        <f>Kalkulator!$F$3</f>
        <v>45383</v>
      </c>
      <c r="AD289" s="119" t="str">
        <f>VLOOKUP(F289,Lista!A:A,1,0)</f>
        <v>LOK3501</v>
      </c>
      <c r="AE289" s="140"/>
      <c r="AF289" s="141"/>
      <c r="AG289" s="142"/>
    </row>
    <row r="290" spans="1:33" s="138" customFormat="1">
      <c r="A290" s="120" t="str">
        <f t="shared" si="6"/>
        <v>Dostępny</v>
      </c>
      <c r="C290" s="138" t="s">
        <v>29</v>
      </c>
      <c r="D290" s="138" t="s">
        <v>30</v>
      </c>
      <c r="E290" s="47" t="s">
        <v>4564</v>
      </c>
      <c r="F290" s="138" t="s">
        <v>4563</v>
      </c>
      <c r="G290" s="139"/>
      <c r="H290" s="120" t="s">
        <v>2504</v>
      </c>
      <c r="I290" s="138" t="s">
        <v>3674</v>
      </c>
      <c r="J290" s="120" t="s">
        <v>23</v>
      </c>
      <c r="K290" s="126">
        <f>SUMIF(Kalkulator!$C$6:$C$26,I290,Kalkulator!$N$6:$N$26)</f>
        <v>476.66666666666669</v>
      </c>
      <c r="O290" s="138" t="s">
        <v>5425</v>
      </c>
      <c r="P290" s="138" t="s">
        <v>5424</v>
      </c>
      <c r="R290" s="121" t="str">
        <f>TEXT(Kalkulator!$F$3,"d.mm")&amp;" - "&amp;TEXT(Kalkulator!$H$3,"d.mm.rrrr")</f>
        <v>1.04 - 30.04.2024</v>
      </c>
      <c r="S290" s="122">
        <f>Kalkulator!$F$3</f>
        <v>45383</v>
      </c>
      <c r="T290" s="123">
        <f>Kalkulator!$F$3</f>
        <v>45383</v>
      </c>
      <c r="AD290" s="119" t="str">
        <f>VLOOKUP(F290,Lista!A:A,1,0)</f>
        <v>LOK3502</v>
      </c>
      <c r="AE290" s="140"/>
      <c r="AF290" s="141"/>
      <c r="AG290" s="142"/>
    </row>
    <row r="291" spans="1:33" s="138" customFormat="1">
      <c r="A291" s="120" t="str">
        <f t="shared" si="6"/>
        <v>Dostępny</v>
      </c>
      <c r="C291" s="138" t="s">
        <v>29</v>
      </c>
      <c r="D291" s="138" t="s">
        <v>30</v>
      </c>
      <c r="E291" s="47" t="s">
        <v>5699</v>
      </c>
      <c r="F291" s="138" t="s">
        <v>5698</v>
      </c>
      <c r="G291" s="139"/>
      <c r="H291" s="120" t="s">
        <v>2504</v>
      </c>
      <c r="I291" s="138" t="s">
        <v>3674</v>
      </c>
      <c r="J291" s="120" t="s">
        <v>23</v>
      </c>
      <c r="K291" s="126">
        <f>SUMIF(Kalkulator!$C$6:$C$26,I291,Kalkulator!$N$6:$N$26)</f>
        <v>476.66666666666669</v>
      </c>
      <c r="O291" s="138" t="s">
        <v>5897</v>
      </c>
      <c r="P291" s="138" t="s">
        <v>5861</v>
      </c>
      <c r="R291" s="121" t="str">
        <f>TEXT(Kalkulator!$F$3,"d.mm")&amp;" - "&amp;TEXT(Kalkulator!$H$3,"d.mm.rrrr")</f>
        <v>1.04 - 30.04.2024</v>
      </c>
      <c r="S291" s="122">
        <f>Kalkulator!$F$3</f>
        <v>45383</v>
      </c>
      <c r="T291" s="123">
        <f>Kalkulator!$F$3</f>
        <v>45383</v>
      </c>
      <c r="AD291" s="119" t="str">
        <f>VLOOKUP(F291,Lista!A:A,1,0)</f>
        <v>LOK3503</v>
      </c>
      <c r="AE291" s="140"/>
      <c r="AF291" s="141"/>
      <c r="AG291" s="142"/>
    </row>
    <row r="292" spans="1:33" s="138" customFormat="1">
      <c r="A292" s="120" t="str">
        <f t="shared" si="6"/>
        <v>Dostępny</v>
      </c>
      <c r="C292" s="138" t="s">
        <v>29</v>
      </c>
      <c r="D292" s="138" t="s">
        <v>30</v>
      </c>
      <c r="E292" s="47" t="s">
        <v>4568</v>
      </c>
      <c r="F292" s="138" t="s">
        <v>4567</v>
      </c>
      <c r="G292" s="139"/>
      <c r="H292" s="120" t="s">
        <v>2504</v>
      </c>
      <c r="I292" s="138" t="s">
        <v>3674</v>
      </c>
      <c r="J292" s="120" t="s">
        <v>23</v>
      </c>
      <c r="K292" s="126">
        <f>SUMIF(Kalkulator!$C$6:$C$26,I292,Kalkulator!$N$6:$N$26)</f>
        <v>476.66666666666669</v>
      </c>
      <c r="O292" s="138" t="s">
        <v>5427</v>
      </c>
      <c r="P292" s="138" t="s">
        <v>5426</v>
      </c>
      <c r="R292" s="121" t="str">
        <f>TEXT(Kalkulator!$F$3,"d.mm")&amp;" - "&amp;TEXT(Kalkulator!$H$3,"d.mm.rrrr")</f>
        <v>1.04 - 30.04.2024</v>
      </c>
      <c r="S292" s="122">
        <f>Kalkulator!$F$3</f>
        <v>45383</v>
      </c>
      <c r="T292" s="123">
        <f>Kalkulator!$F$3</f>
        <v>45383</v>
      </c>
      <c r="AD292" s="119" t="str">
        <f>VLOOKUP(F292,Lista!A:A,1,0)</f>
        <v>LOK3504</v>
      </c>
      <c r="AE292" s="140"/>
      <c r="AF292" s="141"/>
      <c r="AG292" s="142"/>
    </row>
    <row r="293" spans="1:33" s="138" customFormat="1">
      <c r="A293" s="120" t="str">
        <f t="shared" si="6"/>
        <v>Dostępny</v>
      </c>
      <c r="C293" s="138" t="s">
        <v>29</v>
      </c>
      <c r="D293" s="138" t="s">
        <v>30</v>
      </c>
      <c r="E293" s="47" t="s">
        <v>5701</v>
      </c>
      <c r="F293" s="138" t="s">
        <v>5700</v>
      </c>
      <c r="G293" s="139"/>
      <c r="H293" s="120" t="s">
        <v>2504</v>
      </c>
      <c r="I293" s="138" t="s">
        <v>3674</v>
      </c>
      <c r="J293" s="120" t="s">
        <v>23</v>
      </c>
      <c r="K293" s="126">
        <f>SUMIF(Kalkulator!$C$6:$C$26,I293,Kalkulator!$N$6:$N$26)</f>
        <v>476.66666666666669</v>
      </c>
      <c r="O293" s="138" t="s">
        <v>5898</v>
      </c>
      <c r="P293" s="138" t="s">
        <v>5862</v>
      </c>
      <c r="R293" s="121" t="str">
        <f>TEXT(Kalkulator!$F$3,"d.mm")&amp;" - "&amp;TEXT(Kalkulator!$H$3,"d.mm.rrrr")</f>
        <v>1.04 - 30.04.2024</v>
      </c>
      <c r="S293" s="122">
        <f>Kalkulator!$F$3</f>
        <v>45383</v>
      </c>
      <c r="T293" s="123">
        <f>Kalkulator!$F$3</f>
        <v>45383</v>
      </c>
      <c r="AD293" s="119" t="str">
        <f>VLOOKUP(F293,Lista!A:A,1,0)</f>
        <v>LOK3505</v>
      </c>
      <c r="AE293" s="140"/>
      <c r="AF293" s="141"/>
      <c r="AG293" s="142"/>
    </row>
    <row r="294" spans="1:33" s="138" customFormat="1">
      <c r="A294" s="120" t="str">
        <f t="shared" si="6"/>
        <v>Dostępny</v>
      </c>
      <c r="C294" s="138" t="s">
        <v>29</v>
      </c>
      <c r="D294" s="138" t="s">
        <v>30</v>
      </c>
      <c r="E294" s="47" t="s">
        <v>4573</v>
      </c>
      <c r="F294" s="138" t="s">
        <v>4572</v>
      </c>
      <c r="G294" s="139"/>
      <c r="H294" s="120" t="s">
        <v>2504</v>
      </c>
      <c r="I294" s="138" t="s">
        <v>3674</v>
      </c>
      <c r="J294" s="120" t="s">
        <v>23</v>
      </c>
      <c r="K294" s="126">
        <f>SUMIF(Kalkulator!$C$6:$C$26,I294,Kalkulator!$N$6:$N$26)</f>
        <v>476.66666666666669</v>
      </c>
      <c r="O294" s="138" t="s">
        <v>5429</v>
      </c>
      <c r="P294" s="138" t="s">
        <v>5428</v>
      </c>
      <c r="R294" s="121" t="str">
        <f>TEXT(Kalkulator!$F$3,"d.mm")&amp;" - "&amp;TEXT(Kalkulator!$H$3,"d.mm.rrrr")</f>
        <v>1.04 - 30.04.2024</v>
      </c>
      <c r="S294" s="122">
        <f>Kalkulator!$F$3</f>
        <v>45383</v>
      </c>
      <c r="T294" s="123">
        <f>Kalkulator!$F$3</f>
        <v>45383</v>
      </c>
      <c r="AD294" s="119" t="str">
        <f>VLOOKUP(F294,Lista!A:A,1,0)</f>
        <v>LOK3506</v>
      </c>
      <c r="AE294" s="140"/>
      <c r="AF294" s="141"/>
      <c r="AG294" s="142"/>
    </row>
    <row r="295" spans="1:33" s="138" customFormat="1">
      <c r="A295" s="120" t="str">
        <f t="shared" si="6"/>
        <v>Dostępny</v>
      </c>
      <c r="C295" s="138" t="s">
        <v>29</v>
      </c>
      <c r="D295" s="138" t="s">
        <v>30</v>
      </c>
      <c r="E295" s="47" t="s">
        <v>4578</v>
      </c>
      <c r="F295" s="138" t="s">
        <v>4577</v>
      </c>
      <c r="G295" s="139"/>
      <c r="H295" s="120" t="s">
        <v>2504</v>
      </c>
      <c r="I295" s="138" t="s">
        <v>3674</v>
      </c>
      <c r="J295" s="120" t="s">
        <v>23</v>
      </c>
      <c r="K295" s="126">
        <f>SUMIF(Kalkulator!$C$6:$C$26,I295,Kalkulator!$N$6:$N$26)</f>
        <v>476.66666666666669</v>
      </c>
      <c r="O295" s="138" t="s">
        <v>5431</v>
      </c>
      <c r="P295" s="138" t="s">
        <v>5430</v>
      </c>
      <c r="R295" s="121" t="str">
        <f>TEXT(Kalkulator!$F$3,"d.mm")&amp;" - "&amp;TEXT(Kalkulator!$H$3,"d.mm.rrrr")</f>
        <v>1.04 - 30.04.2024</v>
      </c>
      <c r="S295" s="122">
        <f>Kalkulator!$F$3</f>
        <v>45383</v>
      </c>
      <c r="T295" s="123">
        <f>Kalkulator!$F$3</f>
        <v>45383</v>
      </c>
      <c r="AD295" s="119" t="str">
        <f>VLOOKUP(F295,Lista!A:A,1,0)</f>
        <v>LOK3508</v>
      </c>
      <c r="AE295" s="140"/>
      <c r="AF295" s="141"/>
      <c r="AG295" s="142"/>
    </row>
    <row r="296" spans="1:33" s="138" customFormat="1">
      <c r="A296" s="120" t="str">
        <f t="shared" si="6"/>
        <v>Dostępny</v>
      </c>
      <c r="C296" s="138" t="s">
        <v>29</v>
      </c>
      <c r="D296" s="138" t="s">
        <v>30</v>
      </c>
      <c r="E296" s="47" t="s">
        <v>4582</v>
      </c>
      <c r="F296" s="138" t="s">
        <v>4581</v>
      </c>
      <c r="G296" s="139"/>
      <c r="H296" s="120" t="s">
        <v>2504</v>
      </c>
      <c r="I296" s="138" t="s">
        <v>3674</v>
      </c>
      <c r="J296" s="120" t="s">
        <v>23</v>
      </c>
      <c r="K296" s="126">
        <f>SUMIF(Kalkulator!$C$6:$C$26,I296,Kalkulator!$N$6:$N$26)</f>
        <v>476.66666666666669</v>
      </c>
      <c r="O296" s="138" t="s">
        <v>5433</v>
      </c>
      <c r="P296" s="138" t="s">
        <v>5432</v>
      </c>
      <c r="R296" s="121" t="str">
        <f>TEXT(Kalkulator!$F$3,"d.mm")&amp;" - "&amp;TEXT(Kalkulator!$H$3,"d.mm.rrrr")</f>
        <v>1.04 - 30.04.2024</v>
      </c>
      <c r="S296" s="122">
        <f>Kalkulator!$F$3</f>
        <v>45383</v>
      </c>
      <c r="T296" s="123">
        <f>Kalkulator!$F$3</f>
        <v>45383</v>
      </c>
      <c r="AD296" s="119" t="str">
        <f>VLOOKUP(F296,Lista!A:A,1,0)</f>
        <v>LOK3510</v>
      </c>
      <c r="AE296" s="140"/>
      <c r="AF296" s="141"/>
      <c r="AG296" s="142"/>
    </row>
    <row r="297" spans="1:33" s="138" customFormat="1">
      <c r="A297" s="120" t="str">
        <f t="shared" si="6"/>
        <v>Dostępny</v>
      </c>
      <c r="C297" s="138" t="s">
        <v>29</v>
      </c>
      <c r="D297" s="138" t="s">
        <v>30</v>
      </c>
      <c r="E297" s="47" t="s">
        <v>4586</v>
      </c>
      <c r="F297" s="138" t="s">
        <v>4585</v>
      </c>
      <c r="G297" s="139"/>
      <c r="H297" s="120" t="s">
        <v>2504</v>
      </c>
      <c r="I297" s="138" t="s">
        <v>3674</v>
      </c>
      <c r="J297" s="120" t="s">
        <v>23</v>
      </c>
      <c r="K297" s="126">
        <f>SUMIF(Kalkulator!$C$6:$C$26,I297,Kalkulator!$N$6:$N$26)</f>
        <v>476.66666666666669</v>
      </c>
      <c r="O297" s="138" t="s">
        <v>5435</v>
      </c>
      <c r="P297" s="138" t="s">
        <v>5434</v>
      </c>
      <c r="R297" s="121" t="str">
        <f>TEXT(Kalkulator!$F$3,"d.mm")&amp;" - "&amp;TEXT(Kalkulator!$H$3,"d.mm.rrrr")</f>
        <v>1.04 - 30.04.2024</v>
      </c>
      <c r="S297" s="122">
        <f>Kalkulator!$F$3</f>
        <v>45383</v>
      </c>
      <c r="T297" s="123">
        <f>Kalkulator!$F$3</f>
        <v>45383</v>
      </c>
      <c r="AD297" s="119" t="str">
        <f>VLOOKUP(F297,Lista!A:A,1,0)</f>
        <v>LOK3511</v>
      </c>
      <c r="AE297" s="140"/>
      <c r="AF297" s="141"/>
      <c r="AG297" s="142"/>
    </row>
    <row r="298" spans="1:33" s="138" customFormat="1">
      <c r="A298" s="120" t="str">
        <f t="shared" si="6"/>
        <v>Dostępny</v>
      </c>
      <c r="C298" s="138" t="s">
        <v>29</v>
      </c>
      <c r="D298" s="138" t="s">
        <v>30</v>
      </c>
      <c r="E298" s="47" t="s">
        <v>4591</v>
      </c>
      <c r="F298" s="138" t="s">
        <v>4590</v>
      </c>
      <c r="G298" s="139"/>
      <c r="H298" s="120" t="s">
        <v>2504</v>
      </c>
      <c r="I298" s="138" t="s">
        <v>3674</v>
      </c>
      <c r="J298" s="120" t="s">
        <v>23</v>
      </c>
      <c r="K298" s="126">
        <f>SUMIF(Kalkulator!$C$6:$C$26,I298,Kalkulator!$N$6:$N$26)</f>
        <v>476.66666666666669</v>
      </c>
      <c r="O298" s="138" t="s">
        <v>5437</v>
      </c>
      <c r="P298" s="138" t="s">
        <v>5436</v>
      </c>
      <c r="R298" s="121" t="str">
        <f>TEXT(Kalkulator!$F$3,"d.mm")&amp;" - "&amp;TEXT(Kalkulator!$H$3,"d.mm.rrrr")</f>
        <v>1.04 - 30.04.2024</v>
      </c>
      <c r="S298" s="122">
        <f>Kalkulator!$F$3</f>
        <v>45383</v>
      </c>
      <c r="T298" s="123">
        <f>Kalkulator!$F$3</f>
        <v>45383</v>
      </c>
      <c r="AD298" s="119" t="str">
        <f>VLOOKUP(F298,Lista!A:A,1,0)</f>
        <v>LOK3512</v>
      </c>
      <c r="AE298" s="140"/>
      <c r="AF298" s="141"/>
      <c r="AG298" s="142"/>
    </row>
    <row r="299" spans="1:33" s="138" customFormat="1">
      <c r="A299" s="120" t="str">
        <f t="shared" si="6"/>
        <v>Dostępny</v>
      </c>
      <c r="C299" s="138" t="s">
        <v>29</v>
      </c>
      <c r="D299" s="138" t="s">
        <v>30</v>
      </c>
      <c r="E299" s="47" t="s">
        <v>4597</v>
      </c>
      <c r="F299" s="138" t="s">
        <v>4596</v>
      </c>
      <c r="G299" s="139"/>
      <c r="H299" s="120" t="s">
        <v>2504</v>
      </c>
      <c r="I299" s="138" t="s">
        <v>3674</v>
      </c>
      <c r="J299" s="120" t="s">
        <v>23</v>
      </c>
      <c r="K299" s="126">
        <f>SUMIF(Kalkulator!$C$6:$C$26,I299,Kalkulator!$N$6:$N$26)</f>
        <v>476.66666666666669</v>
      </c>
      <c r="O299" s="138" t="s">
        <v>5439</v>
      </c>
      <c r="P299" s="138" t="s">
        <v>5438</v>
      </c>
      <c r="R299" s="121" t="str">
        <f>TEXT(Kalkulator!$F$3,"d.mm")&amp;" - "&amp;TEXT(Kalkulator!$H$3,"d.mm.rrrr")</f>
        <v>1.04 - 30.04.2024</v>
      </c>
      <c r="S299" s="122">
        <f>Kalkulator!$F$3</f>
        <v>45383</v>
      </c>
      <c r="T299" s="123">
        <f>Kalkulator!$F$3</f>
        <v>45383</v>
      </c>
      <c r="AD299" s="119" t="str">
        <f>VLOOKUP(F299,Lista!A:A,1,0)</f>
        <v>LOK3513</v>
      </c>
      <c r="AE299" s="140"/>
      <c r="AF299" s="141"/>
      <c r="AG299" s="142"/>
    </row>
    <row r="300" spans="1:33" s="138" customFormat="1">
      <c r="A300" s="120" t="str">
        <f t="shared" si="6"/>
        <v>Dostępny</v>
      </c>
      <c r="C300" s="138" t="s">
        <v>29</v>
      </c>
      <c r="D300" s="138" t="s">
        <v>30</v>
      </c>
      <c r="E300" s="47" t="s">
        <v>4602</v>
      </c>
      <c r="F300" s="138" t="s">
        <v>4601</v>
      </c>
      <c r="G300" s="139"/>
      <c r="H300" s="120" t="s">
        <v>2504</v>
      </c>
      <c r="I300" s="138" t="s">
        <v>3674</v>
      </c>
      <c r="J300" s="120" t="s">
        <v>23</v>
      </c>
      <c r="K300" s="126">
        <f>SUMIF(Kalkulator!$C$6:$C$26,I300,Kalkulator!$N$6:$N$26)</f>
        <v>476.66666666666669</v>
      </c>
      <c r="O300" s="138" t="s">
        <v>5441</v>
      </c>
      <c r="P300" s="138" t="s">
        <v>5440</v>
      </c>
      <c r="R300" s="121" t="str">
        <f>TEXT(Kalkulator!$F$3,"d.mm")&amp;" - "&amp;TEXT(Kalkulator!$H$3,"d.mm.rrrr")</f>
        <v>1.04 - 30.04.2024</v>
      </c>
      <c r="S300" s="122">
        <f>Kalkulator!$F$3</f>
        <v>45383</v>
      </c>
      <c r="T300" s="123">
        <f>Kalkulator!$F$3</f>
        <v>45383</v>
      </c>
      <c r="AD300" s="119" t="str">
        <f>VLOOKUP(F300,Lista!A:A,1,0)</f>
        <v>LOK3516</v>
      </c>
      <c r="AE300" s="140"/>
      <c r="AF300" s="141"/>
      <c r="AG300" s="142"/>
    </row>
    <row r="301" spans="1:33" s="138" customFormat="1">
      <c r="A301" s="120" t="str">
        <f t="shared" si="6"/>
        <v>Dostępny</v>
      </c>
      <c r="C301" s="138" t="s">
        <v>29</v>
      </c>
      <c r="D301" s="138" t="s">
        <v>30</v>
      </c>
      <c r="E301" s="47" t="s">
        <v>4607</v>
      </c>
      <c r="F301" s="138" t="s">
        <v>4606</v>
      </c>
      <c r="G301" s="139"/>
      <c r="H301" s="120" t="s">
        <v>2504</v>
      </c>
      <c r="I301" s="138" t="s">
        <v>3674</v>
      </c>
      <c r="J301" s="120" t="s">
        <v>23</v>
      </c>
      <c r="K301" s="126">
        <f>SUMIF(Kalkulator!$C$6:$C$26,I301,Kalkulator!$N$6:$N$26)</f>
        <v>476.66666666666669</v>
      </c>
      <c r="O301" s="138" t="s">
        <v>5443</v>
      </c>
      <c r="P301" s="138" t="s">
        <v>5442</v>
      </c>
      <c r="R301" s="121" t="str">
        <f>TEXT(Kalkulator!$F$3,"d.mm")&amp;" - "&amp;TEXT(Kalkulator!$H$3,"d.mm.rrrr")</f>
        <v>1.04 - 30.04.2024</v>
      </c>
      <c r="S301" s="122">
        <f>Kalkulator!$F$3</f>
        <v>45383</v>
      </c>
      <c r="T301" s="123">
        <f>Kalkulator!$F$3</f>
        <v>45383</v>
      </c>
      <c r="AD301" s="119" t="str">
        <f>VLOOKUP(F301,Lista!A:A,1,0)</f>
        <v>LOK3517</v>
      </c>
      <c r="AE301" s="140"/>
      <c r="AF301" s="141"/>
      <c r="AG301" s="142"/>
    </row>
    <row r="302" spans="1:33" s="138" customFormat="1">
      <c r="A302" s="120" t="str">
        <f t="shared" si="6"/>
        <v>Dostępny</v>
      </c>
      <c r="C302" s="138" t="s">
        <v>29</v>
      </c>
      <c r="D302" s="138" t="s">
        <v>30</v>
      </c>
      <c r="E302" s="47" t="s">
        <v>4612</v>
      </c>
      <c r="F302" s="138" t="s">
        <v>4611</v>
      </c>
      <c r="G302" s="139"/>
      <c r="H302" s="120" t="s">
        <v>2504</v>
      </c>
      <c r="I302" s="138" t="s">
        <v>3674</v>
      </c>
      <c r="J302" s="120" t="s">
        <v>23</v>
      </c>
      <c r="K302" s="126">
        <f>SUMIF(Kalkulator!$C$6:$C$26,I302,Kalkulator!$N$6:$N$26)</f>
        <v>476.66666666666669</v>
      </c>
      <c r="O302" s="138" t="s">
        <v>5445</v>
      </c>
      <c r="P302" s="138" t="s">
        <v>5444</v>
      </c>
      <c r="R302" s="121" t="str">
        <f>TEXT(Kalkulator!$F$3,"d.mm")&amp;" - "&amp;TEXT(Kalkulator!$H$3,"d.mm.rrrr")</f>
        <v>1.04 - 30.04.2024</v>
      </c>
      <c r="S302" s="122">
        <f>Kalkulator!$F$3</f>
        <v>45383</v>
      </c>
      <c r="T302" s="123">
        <f>Kalkulator!$F$3</f>
        <v>45383</v>
      </c>
      <c r="AD302" s="119" t="str">
        <f>VLOOKUP(F302,Lista!A:A,1,0)</f>
        <v>LOK3518</v>
      </c>
      <c r="AE302" s="140"/>
      <c r="AF302" s="141"/>
      <c r="AG302" s="142"/>
    </row>
    <row r="303" spans="1:33" s="138" customFormat="1">
      <c r="A303" s="120" t="str">
        <f t="shared" si="6"/>
        <v>Dostępny</v>
      </c>
      <c r="C303" s="138" t="s">
        <v>29</v>
      </c>
      <c r="D303" s="138" t="s">
        <v>30</v>
      </c>
      <c r="E303" s="47" t="s">
        <v>4616</v>
      </c>
      <c r="F303" s="138" t="s">
        <v>4615</v>
      </c>
      <c r="G303" s="139"/>
      <c r="H303" s="120" t="s">
        <v>2504</v>
      </c>
      <c r="I303" s="138" t="s">
        <v>3674</v>
      </c>
      <c r="J303" s="120" t="s">
        <v>23</v>
      </c>
      <c r="K303" s="126">
        <f>SUMIF(Kalkulator!$C$6:$C$26,I303,Kalkulator!$N$6:$N$26)</f>
        <v>476.66666666666669</v>
      </c>
      <c r="O303" s="138" t="s">
        <v>5447</v>
      </c>
      <c r="P303" s="138" t="s">
        <v>5446</v>
      </c>
      <c r="R303" s="121" t="str">
        <f>TEXT(Kalkulator!$F$3,"d.mm")&amp;" - "&amp;TEXT(Kalkulator!$H$3,"d.mm.rrrr")</f>
        <v>1.04 - 30.04.2024</v>
      </c>
      <c r="S303" s="122">
        <f>Kalkulator!$F$3</f>
        <v>45383</v>
      </c>
      <c r="T303" s="123">
        <f>Kalkulator!$F$3</f>
        <v>45383</v>
      </c>
      <c r="AD303" s="119" t="str">
        <f>VLOOKUP(F303,Lista!A:A,1,0)</f>
        <v>LOK3519</v>
      </c>
      <c r="AE303" s="140"/>
      <c r="AF303" s="141"/>
      <c r="AG303" s="142"/>
    </row>
    <row r="304" spans="1:33" s="138" customFormat="1">
      <c r="A304" s="120" t="str">
        <f t="shared" si="6"/>
        <v>Dostępny</v>
      </c>
      <c r="C304" s="138" t="s">
        <v>29</v>
      </c>
      <c r="D304" s="138" t="s">
        <v>30</v>
      </c>
      <c r="E304" s="47" t="s">
        <v>4622</v>
      </c>
      <c r="F304" s="138" t="s">
        <v>4621</v>
      </c>
      <c r="G304" s="139"/>
      <c r="H304" s="120" t="s">
        <v>2504</v>
      </c>
      <c r="I304" s="138" t="s">
        <v>3674</v>
      </c>
      <c r="J304" s="120" t="s">
        <v>23</v>
      </c>
      <c r="K304" s="126">
        <f>SUMIF(Kalkulator!$C$6:$C$26,I304,Kalkulator!$N$6:$N$26)</f>
        <v>476.66666666666669</v>
      </c>
      <c r="O304" s="138" t="s">
        <v>5449</v>
      </c>
      <c r="P304" s="138" t="s">
        <v>5448</v>
      </c>
      <c r="R304" s="121" t="str">
        <f>TEXT(Kalkulator!$F$3,"d.mm")&amp;" - "&amp;TEXT(Kalkulator!$H$3,"d.mm.rrrr")</f>
        <v>1.04 - 30.04.2024</v>
      </c>
      <c r="S304" s="122">
        <f>Kalkulator!$F$3</f>
        <v>45383</v>
      </c>
      <c r="T304" s="123">
        <f>Kalkulator!$F$3</f>
        <v>45383</v>
      </c>
      <c r="AD304" s="119" t="str">
        <f>VLOOKUP(F304,Lista!A:A,1,0)</f>
        <v>LOK3520</v>
      </c>
      <c r="AE304" s="140"/>
      <c r="AF304" s="141"/>
      <c r="AG304" s="142"/>
    </row>
    <row r="305" spans="1:33" s="138" customFormat="1">
      <c r="A305" s="120" t="str">
        <f t="shared" si="6"/>
        <v>Dostępny</v>
      </c>
      <c r="C305" s="138" t="s">
        <v>29</v>
      </c>
      <c r="D305" s="138" t="s">
        <v>30</v>
      </c>
      <c r="E305" s="47" t="s">
        <v>4627</v>
      </c>
      <c r="F305" s="138" t="s">
        <v>4626</v>
      </c>
      <c r="G305" s="139"/>
      <c r="H305" s="120" t="s">
        <v>2504</v>
      </c>
      <c r="I305" s="138" t="s">
        <v>3674</v>
      </c>
      <c r="J305" s="120" t="s">
        <v>23</v>
      </c>
      <c r="K305" s="126">
        <f>SUMIF(Kalkulator!$C$6:$C$26,I305,Kalkulator!$N$6:$N$26)</f>
        <v>476.66666666666669</v>
      </c>
      <c r="O305" s="138" t="s">
        <v>5451</v>
      </c>
      <c r="P305" s="138" t="s">
        <v>5450</v>
      </c>
      <c r="R305" s="121" t="str">
        <f>TEXT(Kalkulator!$F$3,"d.mm")&amp;" - "&amp;TEXT(Kalkulator!$H$3,"d.mm.rrrr")</f>
        <v>1.04 - 30.04.2024</v>
      </c>
      <c r="S305" s="122">
        <f>Kalkulator!$F$3</f>
        <v>45383</v>
      </c>
      <c r="T305" s="123">
        <f>Kalkulator!$F$3</f>
        <v>45383</v>
      </c>
      <c r="AD305" s="119" t="str">
        <f>VLOOKUP(F305,Lista!A:A,1,0)</f>
        <v>LOK3521</v>
      </c>
      <c r="AE305" s="140"/>
      <c r="AF305" s="141"/>
      <c r="AG305" s="142"/>
    </row>
    <row r="306" spans="1:33" s="138" customFormat="1">
      <c r="A306" s="120" t="str">
        <f t="shared" si="6"/>
        <v>Dostępny</v>
      </c>
      <c r="C306" s="138" t="s">
        <v>29</v>
      </c>
      <c r="D306" s="138" t="s">
        <v>30</v>
      </c>
      <c r="E306" s="47" t="s">
        <v>4631</v>
      </c>
      <c r="F306" s="138" t="s">
        <v>4630</v>
      </c>
      <c r="G306" s="139"/>
      <c r="H306" s="120" t="s">
        <v>2504</v>
      </c>
      <c r="I306" s="138" t="s">
        <v>3674</v>
      </c>
      <c r="J306" s="120" t="s">
        <v>23</v>
      </c>
      <c r="K306" s="126">
        <f>SUMIF(Kalkulator!$C$6:$C$26,I306,Kalkulator!$N$6:$N$26)</f>
        <v>476.66666666666669</v>
      </c>
      <c r="O306" s="138" t="s">
        <v>5453</v>
      </c>
      <c r="P306" s="138" t="s">
        <v>5452</v>
      </c>
      <c r="R306" s="121" t="str">
        <f>TEXT(Kalkulator!$F$3,"d.mm")&amp;" - "&amp;TEXT(Kalkulator!$H$3,"d.mm.rrrr")</f>
        <v>1.04 - 30.04.2024</v>
      </c>
      <c r="S306" s="122">
        <f>Kalkulator!$F$3</f>
        <v>45383</v>
      </c>
      <c r="T306" s="123">
        <f>Kalkulator!$F$3</f>
        <v>45383</v>
      </c>
      <c r="AD306" s="119" t="str">
        <f>VLOOKUP(F306,Lista!A:A,1,0)</f>
        <v>LOK3522</v>
      </c>
      <c r="AE306" s="140"/>
      <c r="AF306" s="141"/>
      <c r="AG306" s="142"/>
    </row>
    <row r="307" spans="1:33" s="138" customFormat="1">
      <c r="A307" s="120" t="str">
        <f t="shared" si="6"/>
        <v>Dostępny</v>
      </c>
      <c r="C307" s="138" t="s">
        <v>29</v>
      </c>
      <c r="D307" s="138" t="s">
        <v>30</v>
      </c>
      <c r="E307" s="47" t="s">
        <v>4637</v>
      </c>
      <c r="F307" s="138" t="s">
        <v>4636</v>
      </c>
      <c r="G307" s="139"/>
      <c r="H307" s="120" t="s">
        <v>2504</v>
      </c>
      <c r="I307" s="138" t="s">
        <v>3674</v>
      </c>
      <c r="J307" s="120" t="s">
        <v>23</v>
      </c>
      <c r="K307" s="126">
        <f>SUMIF(Kalkulator!$C$6:$C$26,I307,Kalkulator!$N$6:$N$26)</f>
        <v>476.66666666666669</v>
      </c>
      <c r="O307" s="138" t="s">
        <v>5455</v>
      </c>
      <c r="P307" s="138" t="s">
        <v>5454</v>
      </c>
      <c r="R307" s="121" t="str">
        <f>TEXT(Kalkulator!$F$3,"d.mm")&amp;" - "&amp;TEXT(Kalkulator!$H$3,"d.mm.rrrr")</f>
        <v>1.04 - 30.04.2024</v>
      </c>
      <c r="S307" s="122">
        <f>Kalkulator!$F$3</f>
        <v>45383</v>
      </c>
      <c r="T307" s="123">
        <f>Kalkulator!$F$3</f>
        <v>45383</v>
      </c>
      <c r="AD307" s="119" t="str">
        <f>VLOOKUP(F307,Lista!A:A,1,0)</f>
        <v>LOK3523</v>
      </c>
      <c r="AE307" s="140"/>
      <c r="AF307" s="141"/>
      <c r="AG307" s="142"/>
    </row>
    <row r="308" spans="1:33" s="138" customFormat="1">
      <c r="A308" s="120" t="str">
        <f t="shared" si="6"/>
        <v>Dostępny</v>
      </c>
      <c r="C308" s="138" t="s">
        <v>29</v>
      </c>
      <c r="D308" s="138" t="s">
        <v>30</v>
      </c>
      <c r="E308" s="47" t="s">
        <v>4642</v>
      </c>
      <c r="F308" s="138" t="s">
        <v>4641</v>
      </c>
      <c r="G308" s="139"/>
      <c r="H308" s="120" t="s">
        <v>2504</v>
      </c>
      <c r="I308" s="138" t="s">
        <v>3674</v>
      </c>
      <c r="J308" s="120" t="s">
        <v>23</v>
      </c>
      <c r="K308" s="126">
        <f>SUMIF(Kalkulator!$C$6:$C$26,I308,Kalkulator!$N$6:$N$26)</f>
        <v>476.66666666666669</v>
      </c>
      <c r="O308" s="138" t="s">
        <v>5457</v>
      </c>
      <c r="P308" s="138" t="s">
        <v>5456</v>
      </c>
      <c r="R308" s="121" t="str">
        <f>TEXT(Kalkulator!$F$3,"d.mm")&amp;" - "&amp;TEXT(Kalkulator!$H$3,"d.mm.rrrr")</f>
        <v>1.04 - 30.04.2024</v>
      </c>
      <c r="S308" s="122">
        <f>Kalkulator!$F$3</f>
        <v>45383</v>
      </c>
      <c r="T308" s="123">
        <f>Kalkulator!$F$3</f>
        <v>45383</v>
      </c>
      <c r="AD308" s="119" t="str">
        <f>VLOOKUP(F308,Lista!A:A,1,0)</f>
        <v>LOK3524</v>
      </c>
      <c r="AE308" s="140"/>
      <c r="AF308" s="141"/>
      <c r="AG308" s="142"/>
    </row>
    <row r="309" spans="1:33" s="138" customFormat="1">
      <c r="A309" s="120" t="str">
        <f t="shared" si="6"/>
        <v>Dostępny</v>
      </c>
      <c r="C309" s="138" t="s">
        <v>29</v>
      </c>
      <c r="D309" s="138" t="s">
        <v>30</v>
      </c>
      <c r="E309" s="47" t="s">
        <v>4646</v>
      </c>
      <c r="F309" s="138" t="s">
        <v>4645</v>
      </c>
      <c r="G309" s="139"/>
      <c r="H309" s="120" t="s">
        <v>2504</v>
      </c>
      <c r="I309" s="138" t="s">
        <v>3674</v>
      </c>
      <c r="J309" s="120" t="s">
        <v>23</v>
      </c>
      <c r="K309" s="126">
        <f>SUMIF(Kalkulator!$C$6:$C$26,I309,Kalkulator!$N$6:$N$26)</f>
        <v>476.66666666666669</v>
      </c>
      <c r="O309" s="138" t="s">
        <v>5459</v>
      </c>
      <c r="P309" s="138" t="s">
        <v>5458</v>
      </c>
      <c r="R309" s="121" t="str">
        <f>TEXT(Kalkulator!$F$3,"d.mm")&amp;" - "&amp;TEXT(Kalkulator!$H$3,"d.mm.rrrr")</f>
        <v>1.04 - 30.04.2024</v>
      </c>
      <c r="S309" s="122">
        <f>Kalkulator!$F$3</f>
        <v>45383</v>
      </c>
      <c r="T309" s="123">
        <f>Kalkulator!$F$3</f>
        <v>45383</v>
      </c>
      <c r="AD309" s="119" t="str">
        <f>VLOOKUP(F309,Lista!A:A,1,0)</f>
        <v>LOK3525</v>
      </c>
      <c r="AE309" s="140"/>
      <c r="AF309" s="141"/>
      <c r="AG309" s="142"/>
    </row>
    <row r="310" spans="1:33" s="138" customFormat="1">
      <c r="A310" s="120" t="str">
        <f t="shared" si="6"/>
        <v>Dostępny</v>
      </c>
      <c r="C310" s="138" t="s">
        <v>29</v>
      </c>
      <c r="D310" s="138" t="s">
        <v>30</v>
      </c>
      <c r="E310" s="47" t="s">
        <v>4652</v>
      </c>
      <c r="F310" s="138" t="s">
        <v>4651</v>
      </c>
      <c r="G310" s="139"/>
      <c r="H310" s="120" t="s">
        <v>2504</v>
      </c>
      <c r="I310" s="138" t="s">
        <v>3674</v>
      </c>
      <c r="J310" s="120" t="s">
        <v>23</v>
      </c>
      <c r="K310" s="126">
        <f>SUMIF(Kalkulator!$C$6:$C$26,I310,Kalkulator!$N$6:$N$26)</f>
        <v>476.66666666666669</v>
      </c>
      <c r="O310" s="138" t="s">
        <v>5461</v>
      </c>
      <c r="P310" s="138" t="s">
        <v>5460</v>
      </c>
      <c r="R310" s="121" t="str">
        <f>TEXT(Kalkulator!$F$3,"d.mm")&amp;" - "&amp;TEXT(Kalkulator!$H$3,"d.mm.rrrr")</f>
        <v>1.04 - 30.04.2024</v>
      </c>
      <c r="S310" s="122">
        <f>Kalkulator!$F$3</f>
        <v>45383</v>
      </c>
      <c r="T310" s="123">
        <f>Kalkulator!$F$3</f>
        <v>45383</v>
      </c>
      <c r="AD310" s="119" t="str">
        <f>VLOOKUP(F310,Lista!A:A,1,0)</f>
        <v>LOK3526</v>
      </c>
      <c r="AE310" s="140"/>
      <c r="AF310" s="141"/>
      <c r="AG310" s="142"/>
    </row>
    <row r="311" spans="1:33" s="138" customFormat="1">
      <c r="A311" s="120" t="str">
        <f t="shared" si="6"/>
        <v>Dostępny</v>
      </c>
      <c r="C311" s="138" t="s">
        <v>29</v>
      </c>
      <c r="D311" s="138" t="s">
        <v>30</v>
      </c>
      <c r="E311" s="47" t="s">
        <v>4657</v>
      </c>
      <c r="F311" s="138" t="s">
        <v>4656</v>
      </c>
      <c r="G311" s="139"/>
      <c r="H311" s="120" t="s">
        <v>2504</v>
      </c>
      <c r="I311" s="138" t="s">
        <v>3674</v>
      </c>
      <c r="J311" s="120" t="s">
        <v>23</v>
      </c>
      <c r="K311" s="126">
        <f>SUMIF(Kalkulator!$C$6:$C$26,I311,Kalkulator!$N$6:$N$26)</f>
        <v>476.66666666666669</v>
      </c>
      <c r="O311" s="138" t="s">
        <v>5463</v>
      </c>
      <c r="P311" s="138" t="s">
        <v>5462</v>
      </c>
      <c r="R311" s="121" t="str">
        <f>TEXT(Kalkulator!$F$3,"d.mm")&amp;" - "&amp;TEXT(Kalkulator!$H$3,"d.mm.rrrr")</f>
        <v>1.04 - 30.04.2024</v>
      </c>
      <c r="S311" s="122">
        <f>Kalkulator!$F$3</f>
        <v>45383</v>
      </c>
      <c r="T311" s="123">
        <f>Kalkulator!$F$3</f>
        <v>45383</v>
      </c>
      <c r="AD311" s="119" t="str">
        <f>VLOOKUP(F311,Lista!A:A,1,0)</f>
        <v>LOK3527</v>
      </c>
      <c r="AE311" s="140"/>
      <c r="AF311" s="141"/>
      <c r="AG311" s="142"/>
    </row>
    <row r="312" spans="1:33" s="138" customFormat="1">
      <c r="A312" s="120" t="str">
        <f t="shared" si="6"/>
        <v>Dostępny</v>
      </c>
      <c r="C312" s="138" t="s">
        <v>29</v>
      </c>
      <c r="D312" s="138" t="s">
        <v>30</v>
      </c>
      <c r="E312" s="47" t="s">
        <v>4663</v>
      </c>
      <c r="F312" s="138" t="s">
        <v>4662</v>
      </c>
      <c r="G312" s="139"/>
      <c r="H312" s="120" t="s">
        <v>2504</v>
      </c>
      <c r="I312" s="138" t="s">
        <v>3674</v>
      </c>
      <c r="J312" s="120" t="s">
        <v>23</v>
      </c>
      <c r="K312" s="126">
        <f>SUMIF(Kalkulator!$C$6:$C$26,I312,Kalkulator!$N$6:$N$26)</f>
        <v>476.66666666666669</v>
      </c>
      <c r="O312" s="138" t="s">
        <v>5465</v>
      </c>
      <c r="P312" s="138" t="s">
        <v>5464</v>
      </c>
      <c r="R312" s="121" t="str">
        <f>TEXT(Kalkulator!$F$3,"d.mm")&amp;" - "&amp;TEXT(Kalkulator!$H$3,"d.mm.rrrr")</f>
        <v>1.04 - 30.04.2024</v>
      </c>
      <c r="S312" s="122">
        <f>Kalkulator!$F$3</f>
        <v>45383</v>
      </c>
      <c r="T312" s="123">
        <f>Kalkulator!$F$3</f>
        <v>45383</v>
      </c>
      <c r="AD312" s="119" t="str">
        <f>VLOOKUP(F312,Lista!A:A,1,0)</f>
        <v>LOK3528</v>
      </c>
      <c r="AE312" s="140"/>
      <c r="AF312" s="141"/>
      <c r="AG312" s="142"/>
    </row>
    <row r="313" spans="1:33" s="138" customFormat="1">
      <c r="A313" s="120" t="str">
        <f t="shared" si="6"/>
        <v>Dostępny</v>
      </c>
      <c r="C313" s="138" t="s">
        <v>29</v>
      </c>
      <c r="D313" s="138" t="s">
        <v>30</v>
      </c>
      <c r="E313" s="47" t="s">
        <v>5703</v>
      </c>
      <c r="F313" s="138" t="s">
        <v>5702</v>
      </c>
      <c r="G313" s="139"/>
      <c r="H313" s="120" t="s">
        <v>2504</v>
      </c>
      <c r="I313" s="138" t="s">
        <v>3674</v>
      </c>
      <c r="J313" s="120" t="s">
        <v>23</v>
      </c>
      <c r="K313" s="126">
        <f>SUMIF(Kalkulator!$C$6:$C$26,I313,Kalkulator!$N$6:$N$26)</f>
        <v>476.66666666666669</v>
      </c>
      <c r="O313" s="138" t="s">
        <v>5899</v>
      </c>
      <c r="P313" s="138" t="s">
        <v>5863</v>
      </c>
      <c r="R313" s="121" t="str">
        <f>TEXT(Kalkulator!$F$3,"d.mm")&amp;" - "&amp;TEXT(Kalkulator!$H$3,"d.mm.rrrr")</f>
        <v>1.04 - 30.04.2024</v>
      </c>
      <c r="S313" s="122">
        <f>Kalkulator!$F$3</f>
        <v>45383</v>
      </c>
      <c r="T313" s="123">
        <f>Kalkulator!$F$3</f>
        <v>45383</v>
      </c>
      <c r="AD313" s="119" t="str">
        <f>VLOOKUP(F313,Lista!A:A,1,0)</f>
        <v>LOK3529</v>
      </c>
      <c r="AE313" s="140"/>
      <c r="AF313" s="141"/>
      <c r="AG313" s="142"/>
    </row>
    <row r="314" spans="1:33" s="138" customFormat="1">
      <c r="A314" s="120" t="str">
        <f t="shared" si="6"/>
        <v>Dostępny</v>
      </c>
      <c r="C314" s="138" t="s">
        <v>29</v>
      </c>
      <c r="D314" s="138" t="s">
        <v>30</v>
      </c>
      <c r="E314" s="47" t="s">
        <v>4668</v>
      </c>
      <c r="F314" s="138" t="s">
        <v>4667</v>
      </c>
      <c r="G314" s="139"/>
      <c r="H314" s="120" t="s">
        <v>2504</v>
      </c>
      <c r="I314" s="138" t="s">
        <v>3674</v>
      </c>
      <c r="J314" s="120" t="s">
        <v>23</v>
      </c>
      <c r="K314" s="126">
        <f>SUMIF(Kalkulator!$C$6:$C$26,I314,Kalkulator!$N$6:$N$26)</f>
        <v>476.66666666666669</v>
      </c>
      <c r="O314" s="138" t="s">
        <v>5467</v>
      </c>
      <c r="P314" s="138" t="s">
        <v>5466</v>
      </c>
      <c r="R314" s="121" t="str">
        <f>TEXT(Kalkulator!$F$3,"d.mm")&amp;" - "&amp;TEXT(Kalkulator!$H$3,"d.mm.rrrr")</f>
        <v>1.04 - 30.04.2024</v>
      </c>
      <c r="S314" s="122">
        <f>Kalkulator!$F$3</f>
        <v>45383</v>
      </c>
      <c r="T314" s="123">
        <f>Kalkulator!$F$3</f>
        <v>45383</v>
      </c>
      <c r="AD314" s="119" t="str">
        <f>VLOOKUP(F314,Lista!A:A,1,0)</f>
        <v>LOK3530</v>
      </c>
      <c r="AE314" s="140"/>
      <c r="AF314" s="141"/>
      <c r="AG314" s="142"/>
    </row>
    <row r="315" spans="1:33" s="138" customFormat="1">
      <c r="A315" s="120" t="str">
        <f t="shared" si="6"/>
        <v>Dostępny</v>
      </c>
      <c r="C315" s="138" t="s">
        <v>29</v>
      </c>
      <c r="D315" s="138" t="s">
        <v>30</v>
      </c>
      <c r="E315" s="47" t="s">
        <v>4673</v>
      </c>
      <c r="F315" s="138" t="s">
        <v>4672</v>
      </c>
      <c r="G315" s="139"/>
      <c r="H315" s="120" t="s">
        <v>2504</v>
      </c>
      <c r="I315" s="138" t="s">
        <v>3674</v>
      </c>
      <c r="J315" s="120" t="s">
        <v>23</v>
      </c>
      <c r="K315" s="126">
        <f>SUMIF(Kalkulator!$C$6:$C$26,I315,Kalkulator!$N$6:$N$26)</f>
        <v>476.66666666666669</v>
      </c>
      <c r="O315" s="138" t="s">
        <v>5469</v>
      </c>
      <c r="P315" s="138" t="s">
        <v>5468</v>
      </c>
      <c r="R315" s="121" t="str">
        <f>TEXT(Kalkulator!$F$3,"d.mm")&amp;" - "&amp;TEXT(Kalkulator!$H$3,"d.mm.rrrr")</f>
        <v>1.04 - 30.04.2024</v>
      </c>
      <c r="S315" s="122">
        <f>Kalkulator!$F$3</f>
        <v>45383</v>
      </c>
      <c r="T315" s="123">
        <f>Kalkulator!$F$3</f>
        <v>45383</v>
      </c>
      <c r="AD315" s="119" t="str">
        <f>VLOOKUP(F315,Lista!A:A,1,0)</f>
        <v>LOK3531</v>
      </c>
      <c r="AE315" s="140"/>
      <c r="AF315" s="141"/>
      <c r="AG315" s="142"/>
    </row>
    <row r="316" spans="1:33" s="138" customFormat="1">
      <c r="A316" s="120" t="str">
        <f t="shared" si="6"/>
        <v>Dostępny</v>
      </c>
      <c r="C316" s="138" t="s">
        <v>29</v>
      </c>
      <c r="D316" s="138" t="s">
        <v>30</v>
      </c>
      <c r="E316" s="47" t="s">
        <v>4678</v>
      </c>
      <c r="F316" s="138" t="s">
        <v>4677</v>
      </c>
      <c r="G316" s="139"/>
      <c r="H316" s="120" t="s">
        <v>2504</v>
      </c>
      <c r="I316" s="138" t="s">
        <v>3674</v>
      </c>
      <c r="J316" s="120" t="s">
        <v>23</v>
      </c>
      <c r="K316" s="126">
        <f>SUMIF(Kalkulator!$C$6:$C$26,I316,Kalkulator!$N$6:$N$26)</f>
        <v>476.66666666666669</v>
      </c>
      <c r="O316" s="138" t="s">
        <v>5471</v>
      </c>
      <c r="P316" s="138" t="s">
        <v>5470</v>
      </c>
      <c r="R316" s="121" t="str">
        <f>TEXT(Kalkulator!$F$3,"d.mm")&amp;" - "&amp;TEXT(Kalkulator!$H$3,"d.mm.rrrr")</f>
        <v>1.04 - 30.04.2024</v>
      </c>
      <c r="S316" s="122">
        <f>Kalkulator!$F$3</f>
        <v>45383</v>
      </c>
      <c r="T316" s="123">
        <f>Kalkulator!$F$3</f>
        <v>45383</v>
      </c>
      <c r="AD316" s="119" t="str">
        <f>VLOOKUP(F316,Lista!A:A,1,0)</f>
        <v>LOK3534</v>
      </c>
      <c r="AE316" s="140"/>
      <c r="AF316" s="141"/>
      <c r="AG316" s="142"/>
    </row>
    <row r="317" spans="1:33" s="138" customFormat="1">
      <c r="A317" s="120" t="str">
        <f t="shared" si="6"/>
        <v>Dostępny</v>
      </c>
      <c r="C317" s="138" t="s">
        <v>29</v>
      </c>
      <c r="D317" s="138" t="s">
        <v>30</v>
      </c>
      <c r="E317" s="47" t="s">
        <v>4683</v>
      </c>
      <c r="F317" s="138" t="s">
        <v>4682</v>
      </c>
      <c r="G317" s="139"/>
      <c r="H317" s="120" t="s">
        <v>2504</v>
      </c>
      <c r="I317" s="138" t="s">
        <v>3674</v>
      </c>
      <c r="J317" s="120" t="s">
        <v>23</v>
      </c>
      <c r="K317" s="126">
        <f>SUMIF(Kalkulator!$C$6:$C$26,I317,Kalkulator!$N$6:$N$26)</f>
        <v>476.66666666666669</v>
      </c>
      <c r="O317" s="138" t="s">
        <v>5473</v>
      </c>
      <c r="P317" s="138" t="s">
        <v>5472</v>
      </c>
      <c r="R317" s="121" t="str">
        <f>TEXT(Kalkulator!$F$3,"d.mm")&amp;" - "&amp;TEXT(Kalkulator!$H$3,"d.mm.rrrr")</f>
        <v>1.04 - 30.04.2024</v>
      </c>
      <c r="S317" s="122">
        <f>Kalkulator!$F$3</f>
        <v>45383</v>
      </c>
      <c r="T317" s="123">
        <f>Kalkulator!$F$3</f>
        <v>45383</v>
      </c>
      <c r="AD317" s="119" t="str">
        <f>VLOOKUP(F317,Lista!A:A,1,0)</f>
        <v>LOK3536</v>
      </c>
      <c r="AE317" s="140"/>
      <c r="AF317" s="141"/>
      <c r="AG317" s="142"/>
    </row>
    <row r="318" spans="1:33" s="138" customFormat="1">
      <c r="A318" s="120" t="str">
        <f t="shared" si="6"/>
        <v>Dostępny</v>
      </c>
      <c r="C318" s="138" t="s">
        <v>29</v>
      </c>
      <c r="D318" s="138" t="s">
        <v>30</v>
      </c>
      <c r="E318" s="47" t="s">
        <v>4688</v>
      </c>
      <c r="F318" s="138" t="s">
        <v>4687</v>
      </c>
      <c r="G318" s="139"/>
      <c r="H318" s="120" t="s">
        <v>2504</v>
      </c>
      <c r="I318" s="138" t="s">
        <v>3674</v>
      </c>
      <c r="J318" s="120" t="s">
        <v>23</v>
      </c>
      <c r="K318" s="126">
        <f>SUMIF(Kalkulator!$C$6:$C$26,I318,Kalkulator!$N$6:$N$26)</f>
        <v>476.66666666666669</v>
      </c>
      <c r="O318" s="138" t="s">
        <v>5475</v>
      </c>
      <c r="P318" s="138" t="s">
        <v>5474</v>
      </c>
      <c r="R318" s="121" t="str">
        <f>TEXT(Kalkulator!$F$3,"d.mm")&amp;" - "&amp;TEXT(Kalkulator!$H$3,"d.mm.rrrr")</f>
        <v>1.04 - 30.04.2024</v>
      </c>
      <c r="S318" s="122">
        <f>Kalkulator!$F$3</f>
        <v>45383</v>
      </c>
      <c r="T318" s="123">
        <f>Kalkulator!$F$3</f>
        <v>45383</v>
      </c>
      <c r="AD318" s="119" t="str">
        <f>VLOOKUP(F318,Lista!A:A,1,0)</f>
        <v>LOK3537</v>
      </c>
      <c r="AE318" s="140"/>
      <c r="AF318" s="141"/>
      <c r="AG318" s="142"/>
    </row>
    <row r="319" spans="1:33" s="138" customFormat="1">
      <c r="A319" s="120" t="str">
        <f t="shared" si="6"/>
        <v>Dostępny</v>
      </c>
      <c r="C319" s="138" t="s">
        <v>29</v>
      </c>
      <c r="D319" s="138" t="s">
        <v>30</v>
      </c>
      <c r="E319" s="47" t="s">
        <v>4693</v>
      </c>
      <c r="F319" s="138" t="s">
        <v>4692</v>
      </c>
      <c r="G319" s="139"/>
      <c r="H319" s="120" t="s">
        <v>2504</v>
      </c>
      <c r="I319" s="138" t="s">
        <v>3674</v>
      </c>
      <c r="J319" s="120" t="s">
        <v>23</v>
      </c>
      <c r="K319" s="126">
        <f>SUMIF(Kalkulator!$C$6:$C$26,I319,Kalkulator!$N$6:$N$26)</f>
        <v>476.66666666666669</v>
      </c>
      <c r="O319" s="138" t="s">
        <v>5477</v>
      </c>
      <c r="P319" s="138" t="s">
        <v>5476</v>
      </c>
      <c r="R319" s="121" t="str">
        <f>TEXT(Kalkulator!$F$3,"d.mm")&amp;" - "&amp;TEXT(Kalkulator!$H$3,"d.mm.rrrr")</f>
        <v>1.04 - 30.04.2024</v>
      </c>
      <c r="S319" s="122">
        <f>Kalkulator!$F$3</f>
        <v>45383</v>
      </c>
      <c r="T319" s="123">
        <f>Kalkulator!$F$3</f>
        <v>45383</v>
      </c>
      <c r="AD319" s="119" t="str">
        <f>VLOOKUP(F319,Lista!A:A,1,0)</f>
        <v>LOK3538</v>
      </c>
      <c r="AE319" s="140"/>
      <c r="AF319" s="141"/>
      <c r="AG319" s="142"/>
    </row>
    <row r="320" spans="1:33" s="138" customFormat="1">
      <c r="A320" s="120" t="str">
        <f t="shared" si="6"/>
        <v>Dostępny</v>
      </c>
      <c r="C320" s="138" t="s">
        <v>29</v>
      </c>
      <c r="D320" s="138" t="s">
        <v>30</v>
      </c>
      <c r="E320" s="47" t="s">
        <v>4698</v>
      </c>
      <c r="F320" s="138" t="s">
        <v>4697</v>
      </c>
      <c r="G320" s="139"/>
      <c r="H320" s="120" t="s">
        <v>2504</v>
      </c>
      <c r="I320" s="138" t="s">
        <v>3674</v>
      </c>
      <c r="J320" s="120" t="s">
        <v>23</v>
      </c>
      <c r="K320" s="126">
        <f>SUMIF(Kalkulator!$C$6:$C$26,I320,Kalkulator!$N$6:$N$26)</f>
        <v>476.66666666666669</v>
      </c>
      <c r="O320" s="138" t="s">
        <v>5479</v>
      </c>
      <c r="P320" s="138" t="s">
        <v>5478</v>
      </c>
      <c r="R320" s="121" t="str">
        <f>TEXT(Kalkulator!$F$3,"d.mm")&amp;" - "&amp;TEXT(Kalkulator!$H$3,"d.mm.rrrr")</f>
        <v>1.04 - 30.04.2024</v>
      </c>
      <c r="S320" s="122">
        <f>Kalkulator!$F$3</f>
        <v>45383</v>
      </c>
      <c r="T320" s="123">
        <f>Kalkulator!$F$3</f>
        <v>45383</v>
      </c>
      <c r="AD320" s="119" t="str">
        <f>VLOOKUP(F320,Lista!A:A,1,0)</f>
        <v>LOK3539</v>
      </c>
      <c r="AE320" s="140"/>
      <c r="AF320" s="141"/>
      <c r="AG320" s="142"/>
    </row>
    <row r="321" spans="1:33" s="138" customFormat="1">
      <c r="A321" s="120" t="str">
        <f t="shared" si="6"/>
        <v>Dostępny</v>
      </c>
      <c r="C321" s="138" t="s">
        <v>29</v>
      </c>
      <c r="D321" s="138" t="s">
        <v>30</v>
      </c>
      <c r="E321" s="47" t="s">
        <v>4702</v>
      </c>
      <c r="F321" s="138" t="s">
        <v>4701</v>
      </c>
      <c r="G321" s="139"/>
      <c r="H321" s="120" t="s">
        <v>2504</v>
      </c>
      <c r="I321" s="138" t="s">
        <v>3674</v>
      </c>
      <c r="J321" s="120" t="s">
        <v>23</v>
      </c>
      <c r="K321" s="126">
        <f>SUMIF(Kalkulator!$C$6:$C$26,I321,Kalkulator!$N$6:$N$26)</f>
        <v>476.66666666666669</v>
      </c>
      <c r="O321" s="138" t="s">
        <v>5481</v>
      </c>
      <c r="P321" s="138" t="s">
        <v>5480</v>
      </c>
      <c r="R321" s="121" t="str">
        <f>TEXT(Kalkulator!$F$3,"d.mm")&amp;" - "&amp;TEXT(Kalkulator!$H$3,"d.mm.rrrr")</f>
        <v>1.04 - 30.04.2024</v>
      </c>
      <c r="S321" s="122">
        <f>Kalkulator!$F$3</f>
        <v>45383</v>
      </c>
      <c r="T321" s="123">
        <f>Kalkulator!$F$3</f>
        <v>45383</v>
      </c>
      <c r="AD321" s="119" t="str">
        <f>VLOOKUP(F321,Lista!A:A,1,0)</f>
        <v>LOK3540</v>
      </c>
      <c r="AE321" s="140"/>
      <c r="AF321" s="141"/>
      <c r="AG321" s="142"/>
    </row>
    <row r="322" spans="1:33" s="138" customFormat="1">
      <c r="A322" s="120" t="str">
        <f t="shared" si="6"/>
        <v>Dostępny</v>
      </c>
      <c r="C322" s="138" t="s">
        <v>29</v>
      </c>
      <c r="D322" s="138" t="s">
        <v>30</v>
      </c>
      <c r="E322" s="47" t="s">
        <v>4708</v>
      </c>
      <c r="F322" s="138" t="s">
        <v>4707</v>
      </c>
      <c r="G322" s="139"/>
      <c r="H322" s="120" t="s">
        <v>2504</v>
      </c>
      <c r="I322" s="138" t="s">
        <v>3674</v>
      </c>
      <c r="J322" s="120" t="s">
        <v>23</v>
      </c>
      <c r="K322" s="126">
        <f>SUMIF(Kalkulator!$C$6:$C$26,I322,Kalkulator!$N$6:$N$26)</f>
        <v>476.66666666666669</v>
      </c>
      <c r="O322" s="138" t="s">
        <v>5483</v>
      </c>
      <c r="P322" s="138" t="s">
        <v>5482</v>
      </c>
      <c r="R322" s="121" t="str">
        <f>TEXT(Kalkulator!$F$3,"d.mm")&amp;" - "&amp;TEXT(Kalkulator!$H$3,"d.mm.rrrr")</f>
        <v>1.04 - 30.04.2024</v>
      </c>
      <c r="S322" s="122">
        <f>Kalkulator!$F$3</f>
        <v>45383</v>
      </c>
      <c r="T322" s="123">
        <f>Kalkulator!$F$3</f>
        <v>45383</v>
      </c>
      <c r="AD322" s="119" t="str">
        <f>VLOOKUP(F322,Lista!A:A,1,0)</f>
        <v>LOK3541</v>
      </c>
      <c r="AE322" s="140"/>
      <c r="AF322" s="141"/>
      <c r="AG322" s="142"/>
    </row>
    <row r="323" spans="1:33" s="138" customFormat="1">
      <c r="A323" s="120" t="str">
        <f t="shared" si="6"/>
        <v>Dostępny</v>
      </c>
      <c r="C323" s="138" t="s">
        <v>29</v>
      </c>
      <c r="D323" s="138" t="s">
        <v>30</v>
      </c>
      <c r="E323" s="47" t="s">
        <v>4713</v>
      </c>
      <c r="F323" s="138" t="s">
        <v>4712</v>
      </c>
      <c r="G323" s="139"/>
      <c r="H323" s="120" t="s">
        <v>2504</v>
      </c>
      <c r="I323" s="138" t="s">
        <v>3674</v>
      </c>
      <c r="J323" s="120" t="s">
        <v>23</v>
      </c>
      <c r="K323" s="126">
        <f>SUMIF(Kalkulator!$C$6:$C$26,I323,Kalkulator!$N$6:$N$26)</f>
        <v>476.66666666666669</v>
      </c>
      <c r="O323" s="138" t="s">
        <v>5485</v>
      </c>
      <c r="P323" s="138" t="s">
        <v>5484</v>
      </c>
      <c r="R323" s="121" t="str">
        <f>TEXT(Kalkulator!$F$3,"d.mm")&amp;" - "&amp;TEXT(Kalkulator!$H$3,"d.mm.rrrr")</f>
        <v>1.04 - 30.04.2024</v>
      </c>
      <c r="S323" s="122">
        <f>Kalkulator!$F$3</f>
        <v>45383</v>
      </c>
      <c r="T323" s="123">
        <f>Kalkulator!$F$3</f>
        <v>45383</v>
      </c>
      <c r="AD323" s="119" t="str">
        <f>VLOOKUP(F323,Lista!A:A,1,0)</f>
        <v>LOK3542</v>
      </c>
      <c r="AE323" s="140"/>
      <c r="AF323" s="141"/>
      <c r="AG323" s="142"/>
    </row>
    <row r="324" spans="1:33" s="138" customFormat="1">
      <c r="A324" s="120" t="str">
        <f t="shared" si="6"/>
        <v>Dostępny</v>
      </c>
      <c r="C324" s="138" t="s">
        <v>29</v>
      </c>
      <c r="D324" s="138" t="s">
        <v>30</v>
      </c>
      <c r="E324" s="47" t="s">
        <v>4718</v>
      </c>
      <c r="F324" s="138" t="s">
        <v>4717</v>
      </c>
      <c r="G324" s="139"/>
      <c r="H324" s="120" t="s">
        <v>2504</v>
      </c>
      <c r="I324" s="138" t="s">
        <v>3674</v>
      </c>
      <c r="J324" s="120" t="s">
        <v>23</v>
      </c>
      <c r="K324" s="126">
        <f>SUMIF(Kalkulator!$C$6:$C$26,I324,Kalkulator!$N$6:$N$26)</f>
        <v>476.66666666666669</v>
      </c>
      <c r="O324" s="138" t="s">
        <v>5487</v>
      </c>
      <c r="P324" s="138" t="s">
        <v>5486</v>
      </c>
      <c r="R324" s="121" t="str">
        <f>TEXT(Kalkulator!$F$3,"d.mm")&amp;" - "&amp;TEXT(Kalkulator!$H$3,"d.mm.rrrr")</f>
        <v>1.04 - 30.04.2024</v>
      </c>
      <c r="S324" s="122">
        <f>Kalkulator!$F$3</f>
        <v>45383</v>
      </c>
      <c r="T324" s="123">
        <f>Kalkulator!$F$3</f>
        <v>45383</v>
      </c>
      <c r="AD324" s="119" t="str">
        <f>VLOOKUP(F324,Lista!A:A,1,0)</f>
        <v>LOK3544</v>
      </c>
      <c r="AE324" s="140"/>
      <c r="AF324" s="141"/>
      <c r="AG324" s="142"/>
    </row>
    <row r="325" spans="1:33" s="138" customFormat="1">
      <c r="A325" s="120" t="str">
        <f t="shared" si="6"/>
        <v>Dostępny</v>
      </c>
      <c r="C325" s="138" t="s">
        <v>29</v>
      </c>
      <c r="D325" s="138" t="s">
        <v>30</v>
      </c>
      <c r="E325" s="47" t="s">
        <v>4722</v>
      </c>
      <c r="F325" s="138" t="s">
        <v>4721</v>
      </c>
      <c r="G325" s="139"/>
      <c r="H325" s="120" t="s">
        <v>2504</v>
      </c>
      <c r="I325" s="138" t="s">
        <v>3674</v>
      </c>
      <c r="J325" s="120" t="s">
        <v>23</v>
      </c>
      <c r="K325" s="126">
        <f>SUMIF(Kalkulator!$C$6:$C$26,I325,Kalkulator!$N$6:$N$26)</f>
        <v>476.66666666666669</v>
      </c>
      <c r="O325" s="138" t="s">
        <v>5489</v>
      </c>
      <c r="P325" s="138" t="s">
        <v>5488</v>
      </c>
      <c r="R325" s="121" t="str">
        <f>TEXT(Kalkulator!$F$3,"d.mm")&amp;" - "&amp;TEXT(Kalkulator!$H$3,"d.mm.rrrr")</f>
        <v>1.04 - 30.04.2024</v>
      </c>
      <c r="S325" s="122">
        <f>Kalkulator!$F$3</f>
        <v>45383</v>
      </c>
      <c r="T325" s="123">
        <f>Kalkulator!$F$3</f>
        <v>45383</v>
      </c>
      <c r="AD325" s="119" t="str">
        <f>VLOOKUP(F325,Lista!A:A,1,0)</f>
        <v>LOK3545</v>
      </c>
      <c r="AE325" s="140"/>
      <c r="AF325" s="141"/>
      <c r="AG325" s="142"/>
    </row>
    <row r="326" spans="1:33" s="138" customFormat="1">
      <c r="A326" s="120" t="str">
        <f t="shared" si="6"/>
        <v>Dostępny</v>
      </c>
      <c r="C326" s="138" t="s">
        <v>29</v>
      </c>
      <c r="D326" s="138" t="s">
        <v>30</v>
      </c>
      <c r="E326" s="47" t="s">
        <v>4726</v>
      </c>
      <c r="F326" s="138" t="s">
        <v>4725</v>
      </c>
      <c r="G326" s="139"/>
      <c r="H326" s="120" t="s">
        <v>2504</v>
      </c>
      <c r="I326" s="138" t="s">
        <v>3674</v>
      </c>
      <c r="J326" s="120" t="s">
        <v>23</v>
      </c>
      <c r="K326" s="126">
        <f>SUMIF(Kalkulator!$C$6:$C$26,I326,Kalkulator!$N$6:$N$26)</f>
        <v>476.66666666666669</v>
      </c>
      <c r="O326" s="138" t="s">
        <v>5491</v>
      </c>
      <c r="P326" s="138" t="s">
        <v>5490</v>
      </c>
      <c r="R326" s="121" t="str">
        <f>TEXT(Kalkulator!$F$3,"d.mm")&amp;" - "&amp;TEXT(Kalkulator!$H$3,"d.mm.rrrr")</f>
        <v>1.04 - 30.04.2024</v>
      </c>
      <c r="S326" s="122">
        <f>Kalkulator!$F$3</f>
        <v>45383</v>
      </c>
      <c r="T326" s="123">
        <f>Kalkulator!$F$3</f>
        <v>45383</v>
      </c>
      <c r="AD326" s="119" t="str">
        <f>VLOOKUP(F326,Lista!A:A,1,0)</f>
        <v>LOK3546</v>
      </c>
      <c r="AE326" s="140"/>
      <c r="AF326" s="141"/>
      <c r="AG326" s="142"/>
    </row>
    <row r="327" spans="1:33" s="138" customFormat="1">
      <c r="A327" s="120" t="str">
        <f t="shared" si="6"/>
        <v>Dostępny</v>
      </c>
      <c r="C327" s="138" t="s">
        <v>29</v>
      </c>
      <c r="D327" s="138" t="s">
        <v>30</v>
      </c>
      <c r="E327" s="47" t="s">
        <v>4731</v>
      </c>
      <c r="F327" s="138" t="s">
        <v>4730</v>
      </c>
      <c r="G327" s="139"/>
      <c r="H327" s="120" t="s">
        <v>2504</v>
      </c>
      <c r="I327" s="138" t="s">
        <v>3674</v>
      </c>
      <c r="J327" s="120" t="s">
        <v>23</v>
      </c>
      <c r="K327" s="126">
        <f>SUMIF(Kalkulator!$C$6:$C$26,I327,Kalkulator!$N$6:$N$26)</f>
        <v>476.66666666666669</v>
      </c>
      <c r="O327" s="138" t="s">
        <v>5493</v>
      </c>
      <c r="P327" s="138" t="s">
        <v>5492</v>
      </c>
      <c r="R327" s="121" t="str">
        <f>TEXT(Kalkulator!$F$3,"d.mm")&amp;" - "&amp;TEXT(Kalkulator!$H$3,"d.mm.rrrr")</f>
        <v>1.04 - 30.04.2024</v>
      </c>
      <c r="S327" s="122">
        <f>Kalkulator!$F$3</f>
        <v>45383</v>
      </c>
      <c r="T327" s="123">
        <f>Kalkulator!$F$3</f>
        <v>45383</v>
      </c>
      <c r="AD327" s="119" t="str">
        <f>VLOOKUP(F327,Lista!A:A,1,0)</f>
        <v>LOK3547</v>
      </c>
      <c r="AE327" s="140"/>
      <c r="AF327" s="141"/>
      <c r="AG327" s="142"/>
    </row>
    <row r="328" spans="1:33" s="138" customFormat="1">
      <c r="A328" s="120" t="str">
        <f t="shared" si="6"/>
        <v>Dostępny</v>
      </c>
      <c r="C328" s="138" t="s">
        <v>29</v>
      </c>
      <c r="D328" s="138" t="s">
        <v>30</v>
      </c>
      <c r="E328" s="47" t="s">
        <v>4736</v>
      </c>
      <c r="F328" s="138" t="s">
        <v>4735</v>
      </c>
      <c r="G328" s="139"/>
      <c r="H328" s="120" t="s">
        <v>2504</v>
      </c>
      <c r="I328" s="138" t="s">
        <v>3674</v>
      </c>
      <c r="J328" s="120" t="s">
        <v>23</v>
      </c>
      <c r="K328" s="126">
        <f>SUMIF(Kalkulator!$C$6:$C$26,I328,Kalkulator!$N$6:$N$26)</f>
        <v>476.66666666666669</v>
      </c>
      <c r="O328" s="138" t="s">
        <v>5495</v>
      </c>
      <c r="P328" s="138" t="s">
        <v>5494</v>
      </c>
      <c r="R328" s="121" t="str">
        <f>TEXT(Kalkulator!$F$3,"d.mm")&amp;" - "&amp;TEXT(Kalkulator!$H$3,"d.mm.rrrr")</f>
        <v>1.04 - 30.04.2024</v>
      </c>
      <c r="S328" s="122">
        <f>Kalkulator!$F$3</f>
        <v>45383</v>
      </c>
      <c r="T328" s="123">
        <f>Kalkulator!$F$3</f>
        <v>45383</v>
      </c>
      <c r="AD328" s="119" t="str">
        <f>VLOOKUP(F328,Lista!A:A,1,0)</f>
        <v>LOK3549</v>
      </c>
      <c r="AE328" s="140"/>
      <c r="AF328" s="141"/>
      <c r="AG328" s="142"/>
    </row>
    <row r="329" spans="1:33" s="138" customFormat="1">
      <c r="A329" s="120" t="str">
        <f t="shared" si="6"/>
        <v>Dostępny</v>
      </c>
      <c r="C329" s="138" t="s">
        <v>29</v>
      </c>
      <c r="D329" s="138" t="s">
        <v>30</v>
      </c>
      <c r="E329" s="47" t="s">
        <v>4741</v>
      </c>
      <c r="F329" s="138" t="s">
        <v>4740</v>
      </c>
      <c r="G329" s="139"/>
      <c r="H329" s="120" t="s">
        <v>2504</v>
      </c>
      <c r="I329" s="138" t="s">
        <v>3674</v>
      </c>
      <c r="J329" s="120" t="s">
        <v>23</v>
      </c>
      <c r="K329" s="126">
        <f>SUMIF(Kalkulator!$C$6:$C$26,I329,Kalkulator!$N$6:$N$26)</f>
        <v>476.66666666666669</v>
      </c>
      <c r="O329" s="138" t="s">
        <v>5497</v>
      </c>
      <c r="P329" s="138" t="s">
        <v>5496</v>
      </c>
      <c r="R329" s="121" t="str">
        <f>TEXT(Kalkulator!$F$3,"d.mm")&amp;" - "&amp;TEXT(Kalkulator!$H$3,"d.mm.rrrr")</f>
        <v>1.04 - 30.04.2024</v>
      </c>
      <c r="S329" s="122">
        <f>Kalkulator!$F$3</f>
        <v>45383</v>
      </c>
      <c r="T329" s="123">
        <f>Kalkulator!$F$3</f>
        <v>45383</v>
      </c>
      <c r="AD329" s="119" t="str">
        <f>VLOOKUP(F329,Lista!A:A,1,0)</f>
        <v>LOK3550</v>
      </c>
      <c r="AE329" s="140"/>
      <c r="AF329" s="141"/>
      <c r="AG329" s="142"/>
    </row>
    <row r="330" spans="1:33" s="138" customFormat="1">
      <c r="A330" s="120" t="str">
        <f t="shared" si="6"/>
        <v>Dostępny</v>
      </c>
      <c r="C330" s="138" t="s">
        <v>29</v>
      </c>
      <c r="D330" s="138" t="s">
        <v>30</v>
      </c>
      <c r="E330" s="47" t="s">
        <v>4745</v>
      </c>
      <c r="F330" s="138" t="s">
        <v>4744</v>
      </c>
      <c r="G330" s="139"/>
      <c r="H330" s="120" t="s">
        <v>2504</v>
      </c>
      <c r="I330" s="138" t="s">
        <v>3674</v>
      </c>
      <c r="J330" s="120" t="s">
        <v>23</v>
      </c>
      <c r="K330" s="126">
        <f>SUMIF(Kalkulator!$C$6:$C$26,I330,Kalkulator!$N$6:$N$26)</f>
        <v>476.66666666666669</v>
      </c>
      <c r="O330" s="138" t="s">
        <v>5499</v>
      </c>
      <c r="P330" s="138" t="s">
        <v>5498</v>
      </c>
      <c r="R330" s="121" t="str">
        <f>TEXT(Kalkulator!$F$3,"d.mm")&amp;" - "&amp;TEXT(Kalkulator!$H$3,"d.mm.rrrr")</f>
        <v>1.04 - 30.04.2024</v>
      </c>
      <c r="S330" s="122">
        <f>Kalkulator!$F$3</f>
        <v>45383</v>
      </c>
      <c r="T330" s="123">
        <f>Kalkulator!$F$3</f>
        <v>45383</v>
      </c>
      <c r="AD330" s="119" t="str">
        <f>VLOOKUP(F330,Lista!A:A,1,0)</f>
        <v>LOK3551</v>
      </c>
      <c r="AE330" s="140"/>
      <c r="AF330" s="141"/>
      <c r="AG330" s="142"/>
    </row>
    <row r="331" spans="1:33" s="138" customFormat="1">
      <c r="A331" s="120" t="str">
        <f t="shared" si="6"/>
        <v>Dostępny</v>
      </c>
      <c r="C331" s="138" t="s">
        <v>29</v>
      </c>
      <c r="D331" s="138" t="s">
        <v>30</v>
      </c>
      <c r="E331" s="47" t="s">
        <v>4751</v>
      </c>
      <c r="F331" s="138" t="s">
        <v>4750</v>
      </c>
      <c r="G331" s="139"/>
      <c r="H331" s="120" t="s">
        <v>2504</v>
      </c>
      <c r="I331" s="138" t="s">
        <v>3674</v>
      </c>
      <c r="J331" s="120" t="s">
        <v>23</v>
      </c>
      <c r="K331" s="126">
        <f>SUMIF(Kalkulator!$C$6:$C$26,I331,Kalkulator!$N$6:$N$26)</f>
        <v>476.66666666666669</v>
      </c>
      <c r="O331" s="138" t="s">
        <v>5501</v>
      </c>
      <c r="P331" s="138" t="s">
        <v>5500</v>
      </c>
      <c r="R331" s="121" t="str">
        <f>TEXT(Kalkulator!$F$3,"d.mm")&amp;" - "&amp;TEXT(Kalkulator!$H$3,"d.mm.rrrr")</f>
        <v>1.04 - 30.04.2024</v>
      </c>
      <c r="S331" s="122">
        <f>Kalkulator!$F$3</f>
        <v>45383</v>
      </c>
      <c r="T331" s="123">
        <f>Kalkulator!$F$3</f>
        <v>45383</v>
      </c>
      <c r="AD331" s="119" t="str">
        <f>VLOOKUP(F331,Lista!A:A,1,0)</f>
        <v>LOK3553</v>
      </c>
      <c r="AE331" s="140"/>
      <c r="AF331" s="141"/>
      <c r="AG331" s="142"/>
    </row>
    <row r="332" spans="1:33" s="138" customFormat="1">
      <c r="A332" s="120" t="str">
        <f t="shared" si="6"/>
        <v>Dostępny</v>
      </c>
      <c r="C332" s="138" t="s">
        <v>29</v>
      </c>
      <c r="D332" s="138" t="s">
        <v>30</v>
      </c>
      <c r="E332" s="47" t="s">
        <v>4756</v>
      </c>
      <c r="F332" s="138" t="s">
        <v>4755</v>
      </c>
      <c r="G332" s="139"/>
      <c r="H332" s="120" t="s">
        <v>2504</v>
      </c>
      <c r="I332" s="138" t="s">
        <v>3674</v>
      </c>
      <c r="J332" s="120" t="s">
        <v>23</v>
      </c>
      <c r="K332" s="126">
        <f>SUMIF(Kalkulator!$C$6:$C$26,I332,Kalkulator!$N$6:$N$26)</f>
        <v>476.66666666666669</v>
      </c>
      <c r="O332" s="138" t="s">
        <v>5503</v>
      </c>
      <c r="P332" s="138" t="s">
        <v>5502</v>
      </c>
      <c r="R332" s="121" t="str">
        <f>TEXT(Kalkulator!$F$3,"d.mm")&amp;" - "&amp;TEXT(Kalkulator!$H$3,"d.mm.rrrr")</f>
        <v>1.04 - 30.04.2024</v>
      </c>
      <c r="S332" s="122">
        <f>Kalkulator!$F$3</f>
        <v>45383</v>
      </c>
      <c r="T332" s="123">
        <f>Kalkulator!$F$3</f>
        <v>45383</v>
      </c>
      <c r="AD332" s="119" t="str">
        <f>VLOOKUP(F332,Lista!A:A,1,0)</f>
        <v>LOK3554</v>
      </c>
      <c r="AE332" s="140"/>
      <c r="AF332" s="141"/>
      <c r="AG332" s="142"/>
    </row>
    <row r="333" spans="1:33" s="138" customFormat="1">
      <c r="A333" s="120" t="str">
        <f t="shared" si="6"/>
        <v>Dostępny</v>
      </c>
      <c r="C333" s="138" t="s">
        <v>29</v>
      </c>
      <c r="D333" s="138" t="s">
        <v>30</v>
      </c>
      <c r="E333" s="47" t="s">
        <v>4762</v>
      </c>
      <c r="F333" s="138" t="s">
        <v>4761</v>
      </c>
      <c r="G333" s="139"/>
      <c r="H333" s="120" t="s">
        <v>2504</v>
      </c>
      <c r="I333" s="138" t="s">
        <v>3674</v>
      </c>
      <c r="J333" s="120" t="s">
        <v>23</v>
      </c>
      <c r="K333" s="126">
        <f>SUMIF(Kalkulator!$C$6:$C$26,I333,Kalkulator!$N$6:$N$26)</f>
        <v>476.66666666666669</v>
      </c>
      <c r="O333" s="138" t="s">
        <v>5505</v>
      </c>
      <c r="P333" s="138" t="s">
        <v>5504</v>
      </c>
      <c r="R333" s="121" t="str">
        <f>TEXT(Kalkulator!$F$3,"d.mm")&amp;" - "&amp;TEXT(Kalkulator!$H$3,"d.mm.rrrr")</f>
        <v>1.04 - 30.04.2024</v>
      </c>
      <c r="S333" s="122">
        <f>Kalkulator!$F$3</f>
        <v>45383</v>
      </c>
      <c r="T333" s="123">
        <f>Kalkulator!$F$3</f>
        <v>45383</v>
      </c>
      <c r="AD333" s="119" t="str">
        <f>VLOOKUP(F333,Lista!A:A,1,0)</f>
        <v>LOK3555</v>
      </c>
      <c r="AE333" s="140"/>
      <c r="AF333" s="141"/>
      <c r="AG333" s="142"/>
    </row>
    <row r="334" spans="1:33" s="138" customFormat="1">
      <c r="A334" s="120" t="str">
        <f t="shared" si="6"/>
        <v>Dostępny</v>
      </c>
      <c r="C334" s="138" t="s">
        <v>29</v>
      </c>
      <c r="D334" s="138" t="s">
        <v>30</v>
      </c>
      <c r="E334" s="47" t="s">
        <v>4768</v>
      </c>
      <c r="F334" s="138" t="s">
        <v>4767</v>
      </c>
      <c r="G334" s="139"/>
      <c r="H334" s="120" t="s">
        <v>2504</v>
      </c>
      <c r="I334" s="138" t="s">
        <v>3674</v>
      </c>
      <c r="J334" s="120" t="s">
        <v>23</v>
      </c>
      <c r="K334" s="126">
        <f>SUMIF(Kalkulator!$C$6:$C$26,I334,Kalkulator!$N$6:$N$26)</f>
        <v>476.66666666666669</v>
      </c>
      <c r="O334" s="138" t="s">
        <v>5507</v>
      </c>
      <c r="P334" s="138" t="s">
        <v>5506</v>
      </c>
      <c r="R334" s="121" t="str">
        <f>TEXT(Kalkulator!$F$3,"d.mm")&amp;" - "&amp;TEXT(Kalkulator!$H$3,"d.mm.rrrr")</f>
        <v>1.04 - 30.04.2024</v>
      </c>
      <c r="S334" s="122">
        <f>Kalkulator!$F$3</f>
        <v>45383</v>
      </c>
      <c r="T334" s="123">
        <f>Kalkulator!$F$3</f>
        <v>45383</v>
      </c>
      <c r="AD334" s="119" t="str">
        <f>VLOOKUP(F334,Lista!A:A,1,0)</f>
        <v>LOK3556</v>
      </c>
      <c r="AE334" s="140"/>
      <c r="AF334" s="141"/>
      <c r="AG334" s="142"/>
    </row>
    <row r="335" spans="1:33" s="138" customFormat="1">
      <c r="A335" s="120" t="str">
        <f t="shared" si="6"/>
        <v>Dostępny</v>
      </c>
      <c r="C335" s="138" t="s">
        <v>29</v>
      </c>
      <c r="D335" s="138" t="s">
        <v>30</v>
      </c>
      <c r="E335" s="47" t="s">
        <v>4773</v>
      </c>
      <c r="F335" s="138" t="s">
        <v>4772</v>
      </c>
      <c r="G335" s="139"/>
      <c r="H335" s="120" t="s">
        <v>2504</v>
      </c>
      <c r="I335" s="138" t="s">
        <v>3674</v>
      </c>
      <c r="J335" s="120" t="s">
        <v>23</v>
      </c>
      <c r="K335" s="126">
        <f>SUMIF(Kalkulator!$C$6:$C$26,I335,Kalkulator!$N$6:$N$26)</f>
        <v>476.66666666666669</v>
      </c>
      <c r="O335" s="138" t="s">
        <v>5509</v>
      </c>
      <c r="P335" s="138" t="s">
        <v>5508</v>
      </c>
      <c r="R335" s="121" t="str">
        <f>TEXT(Kalkulator!$F$3,"d.mm")&amp;" - "&amp;TEXT(Kalkulator!$H$3,"d.mm.rrrr")</f>
        <v>1.04 - 30.04.2024</v>
      </c>
      <c r="S335" s="122">
        <f>Kalkulator!$F$3</f>
        <v>45383</v>
      </c>
      <c r="T335" s="123">
        <f>Kalkulator!$F$3</f>
        <v>45383</v>
      </c>
      <c r="AD335" s="119" t="str">
        <f>VLOOKUP(F335,Lista!A:A,1,0)</f>
        <v>LOK3557</v>
      </c>
      <c r="AE335" s="140"/>
      <c r="AF335" s="141"/>
      <c r="AG335" s="142"/>
    </row>
    <row r="336" spans="1:33" s="138" customFormat="1">
      <c r="A336" s="120" t="str">
        <f t="shared" si="6"/>
        <v>Dostępny</v>
      </c>
      <c r="C336" s="138" t="s">
        <v>29</v>
      </c>
      <c r="D336" s="138" t="s">
        <v>30</v>
      </c>
      <c r="E336" s="47" t="s">
        <v>4777</v>
      </c>
      <c r="F336" s="138" t="s">
        <v>4776</v>
      </c>
      <c r="G336" s="139"/>
      <c r="H336" s="120" t="s">
        <v>2504</v>
      </c>
      <c r="I336" s="138" t="s">
        <v>3674</v>
      </c>
      <c r="J336" s="120" t="s">
        <v>23</v>
      </c>
      <c r="K336" s="126">
        <f>SUMIF(Kalkulator!$C$6:$C$26,I336,Kalkulator!$N$6:$N$26)</f>
        <v>476.66666666666669</v>
      </c>
      <c r="O336" s="138" t="s">
        <v>5511</v>
      </c>
      <c r="P336" s="138" t="s">
        <v>5510</v>
      </c>
      <c r="R336" s="121" t="str">
        <f>TEXT(Kalkulator!$F$3,"d.mm")&amp;" - "&amp;TEXT(Kalkulator!$H$3,"d.mm.rrrr")</f>
        <v>1.04 - 30.04.2024</v>
      </c>
      <c r="S336" s="122">
        <f>Kalkulator!$F$3</f>
        <v>45383</v>
      </c>
      <c r="T336" s="123">
        <f>Kalkulator!$F$3</f>
        <v>45383</v>
      </c>
      <c r="AD336" s="119" t="str">
        <f>VLOOKUP(F336,Lista!A:A,1,0)</f>
        <v>LOK3558</v>
      </c>
      <c r="AE336" s="140"/>
      <c r="AF336" s="141"/>
      <c r="AG336" s="142"/>
    </row>
    <row r="337" spans="1:33" s="138" customFormat="1">
      <c r="A337" s="120" t="str">
        <f t="shared" si="6"/>
        <v>Dostępny</v>
      </c>
      <c r="C337" s="138" t="s">
        <v>29</v>
      </c>
      <c r="D337" s="138" t="s">
        <v>30</v>
      </c>
      <c r="E337" s="47" t="s">
        <v>4781</v>
      </c>
      <c r="F337" s="138" t="s">
        <v>4780</v>
      </c>
      <c r="G337" s="139"/>
      <c r="H337" s="120" t="s">
        <v>2504</v>
      </c>
      <c r="I337" s="138" t="s">
        <v>3674</v>
      </c>
      <c r="J337" s="120" t="s">
        <v>23</v>
      </c>
      <c r="K337" s="126">
        <f>SUMIF(Kalkulator!$C$6:$C$26,I337,Kalkulator!$N$6:$N$26)</f>
        <v>476.66666666666669</v>
      </c>
      <c r="O337" s="138" t="s">
        <v>5513</v>
      </c>
      <c r="P337" s="138" t="s">
        <v>5512</v>
      </c>
      <c r="R337" s="121" t="str">
        <f>TEXT(Kalkulator!$F$3,"d.mm")&amp;" - "&amp;TEXT(Kalkulator!$H$3,"d.mm.rrrr")</f>
        <v>1.04 - 30.04.2024</v>
      </c>
      <c r="S337" s="122">
        <f>Kalkulator!$F$3</f>
        <v>45383</v>
      </c>
      <c r="T337" s="123">
        <f>Kalkulator!$F$3</f>
        <v>45383</v>
      </c>
      <c r="AD337" s="119" t="str">
        <f>VLOOKUP(F337,Lista!A:A,1,0)</f>
        <v>LOK3559</v>
      </c>
      <c r="AE337" s="140"/>
      <c r="AF337" s="141"/>
      <c r="AG337" s="142"/>
    </row>
    <row r="338" spans="1:33" s="138" customFormat="1">
      <c r="A338" s="120" t="str">
        <f t="shared" si="6"/>
        <v>Dostępny</v>
      </c>
      <c r="C338" s="138" t="s">
        <v>29</v>
      </c>
      <c r="D338" s="138" t="s">
        <v>30</v>
      </c>
      <c r="E338" s="47" t="s">
        <v>4786</v>
      </c>
      <c r="F338" s="138" t="s">
        <v>4785</v>
      </c>
      <c r="G338" s="139"/>
      <c r="H338" s="120" t="s">
        <v>2504</v>
      </c>
      <c r="I338" s="138" t="s">
        <v>3674</v>
      </c>
      <c r="J338" s="120" t="s">
        <v>23</v>
      </c>
      <c r="K338" s="126">
        <f>SUMIF(Kalkulator!$C$6:$C$26,I338,Kalkulator!$N$6:$N$26)</f>
        <v>476.66666666666669</v>
      </c>
      <c r="O338" s="138" t="s">
        <v>5515</v>
      </c>
      <c r="P338" s="138" t="s">
        <v>5514</v>
      </c>
      <c r="R338" s="121" t="str">
        <f>TEXT(Kalkulator!$F$3,"d.mm")&amp;" - "&amp;TEXT(Kalkulator!$H$3,"d.mm.rrrr")</f>
        <v>1.04 - 30.04.2024</v>
      </c>
      <c r="S338" s="122">
        <f>Kalkulator!$F$3</f>
        <v>45383</v>
      </c>
      <c r="T338" s="123">
        <f>Kalkulator!$F$3</f>
        <v>45383</v>
      </c>
      <c r="AD338" s="119" t="str">
        <f>VLOOKUP(F338,Lista!A:A,1,0)</f>
        <v>LOK3563</v>
      </c>
      <c r="AE338" s="140"/>
      <c r="AF338" s="141"/>
      <c r="AG338" s="142"/>
    </row>
    <row r="339" spans="1:33" s="138" customFormat="1">
      <c r="A339" s="120" t="str">
        <f t="shared" si="6"/>
        <v>Dostępny</v>
      </c>
      <c r="C339" s="138" t="s">
        <v>29</v>
      </c>
      <c r="D339" s="138" t="s">
        <v>30</v>
      </c>
      <c r="E339" s="47" t="s">
        <v>4791</v>
      </c>
      <c r="F339" s="138" t="s">
        <v>4790</v>
      </c>
      <c r="G339" s="139"/>
      <c r="H339" s="120" t="s">
        <v>2504</v>
      </c>
      <c r="I339" s="138" t="s">
        <v>3674</v>
      </c>
      <c r="J339" s="120" t="s">
        <v>23</v>
      </c>
      <c r="K339" s="126">
        <f>SUMIF(Kalkulator!$C$6:$C$26,I339,Kalkulator!$N$6:$N$26)</f>
        <v>476.66666666666669</v>
      </c>
      <c r="O339" s="138" t="s">
        <v>5517</v>
      </c>
      <c r="P339" s="138" t="s">
        <v>5516</v>
      </c>
      <c r="R339" s="121" t="str">
        <f>TEXT(Kalkulator!$F$3,"d.mm")&amp;" - "&amp;TEXT(Kalkulator!$H$3,"d.mm.rrrr")</f>
        <v>1.04 - 30.04.2024</v>
      </c>
      <c r="S339" s="122">
        <f>Kalkulator!$F$3</f>
        <v>45383</v>
      </c>
      <c r="T339" s="123">
        <f>Kalkulator!$F$3</f>
        <v>45383</v>
      </c>
      <c r="AD339" s="119" t="str">
        <f>VLOOKUP(F339,Lista!A:A,1,0)</f>
        <v>LOK3565</v>
      </c>
      <c r="AE339" s="140"/>
      <c r="AF339" s="141"/>
      <c r="AG339" s="142"/>
    </row>
    <row r="340" spans="1:33" s="138" customFormat="1">
      <c r="A340" s="120" t="str">
        <f t="shared" si="6"/>
        <v>Dostępny</v>
      </c>
      <c r="C340" s="138" t="s">
        <v>29</v>
      </c>
      <c r="D340" s="138" t="s">
        <v>30</v>
      </c>
      <c r="E340" s="47" t="s">
        <v>4795</v>
      </c>
      <c r="F340" s="138" t="s">
        <v>4794</v>
      </c>
      <c r="G340" s="139"/>
      <c r="H340" s="120" t="s">
        <v>2504</v>
      </c>
      <c r="I340" s="138" t="s">
        <v>3674</v>
      </c>
      <c r="J340" s="120" t="s">
        <v>23</v>
      </c>
      <c r="K340" s="126">
        <f>SUMIF(Kalkulator!$C$6:$C$26,I340,Kalkulator!$N$6:$N$26)</f>
        <v>476.66666666666669</v>
      </c>
      <c r="O340" s="138" t="s">
        <v>5519</v>
      </c>
      <c r="P340" s="138" t="s">
        <v>5518</v>
      </c>
      <c r="R340" s="121" t="str">
        <f>TEXT(Kalkulator!$F$3,"d.mm")&amp;" - "&amp;TEXT(Kalkulator!$H$3,"d.mm.rrrr")</f>
        <v>1.04 - 30.04.2024</v>
      </c>
      <c r="S340" s="122">
        <f>Kalkulator!$F$3</f>
        <v>45383</v>
      </c>
      <c r="T340" s="123">
        <f>Kalkulator!$F$3</f>
        <v>45383</v>
      </c>
      <c r="AD340" s="119" t="str">
        <f>VLOOKUP(F340,Lista!A:A,1,0)</f>
        <v>LOK3566</v>
      </c>
      <c r="AE340" s="140"/>
      <c r="AF340" s="141"/>
      <c r="AG340" s="142"/>
    </row>
    <row r="341" spans="1:33" s="138" customFormat="1">
      <c r="A341" s="120" t="str">
        <f t="shared" si="6"/>
        <v>Dostępny</v>
      </c>
      <c r="C341" s="138" t="s">
        <v>29</v>
      </c>
      <c r="D341" s="138" t="s">
        <v>30</v>
      </c>
      <c r="E341" s="47" t="s">
        <v>4800</v>
      </c>
      <c r="F341" s="138" t="s">
        <v>4799</v>
      </c>
      <c r="G341" s="139"/>
      <c r="H341" s="120" t="s">
        <v>2504</v>
      </c>
      <c r="I341" s="138" t="s">
        <v>3674</v>
      </c>
      <c r="J341" s="120" t="s">
        <v>23</v>
      </c>
      <c r="K341" s="126">
        <f>SUMIF(Kalkulator!$C$6:$C$26,I341,Kalkulator!$N$6:$N$26)</f>
        <v>476.66666666666669</v>
      </c>
      <c r="O341" s="138" t="s">
        <v>5521</v>
      </c>
      <c r="P341" s="138" t="s">
        <v>5520</v>
      </c>
      <c r="R341" s="121" t="str">
        <f>TEXT(Kalkulator!$F$3,"d.mm")&amp;" - "&amp;TEXT(Kalkulator!$H$3,"d.mm.rrrr")</f>
        <v>1.04 - 30.04.2024</v>
      </c>
      <c r="S341" s="122">
        <f>Kalkulator!$F$3</f>
        <v>45383</v>
      </c>
      <c r="T341" s="123">
        <f>Kalkulator!$F$3</f>
        <v>45383</v>
      </c>
      <c r="AD341" s="119" t="str">
        <f>VLOOKUP(F341,Lista!A:A,1,0)</f>
        <v>LOK3567</v>
      </c>
      <c r="AE341" s="140"/>
      <c r="AF341" s="141"/>
      <c r="AG341" s="142"/>
    </row>
    <row r="342" spans="1:33" s="138" customFormat="1">
      <c r="A342" s="120" t="str">
        <f t="shared" si="6"/>
        <v>Dostępny</v>
      </c>
      <c r="C342" s="138" t="s">
        <v>29</v>
      </c>
      <c r="D342" s="138" t="s">
        <v>30</v>
      </c>
      <c r="E342" s="47" t="s">
        <v>5705</v>
      </c>
      <c r="F342" s="138" t="s">
        <v>5704</v>
      </c>
      <c r="G342" s="139"/>
      <c r="H342" s="120" t="s">
        <v>2504</v>
      </c>
      <c r="I342" s="138" t="s">
        <v>3674</v>
      </c>
      <c r="J342" s="120" t="s">
        <v>23</v>
      </c>
      <c r="K342" s="126">
        <f>SUMIF(Kalkulator!$C$6:$C$26,I342,Kalkulator!$N$6:$N$26)</f>
        <v>476.66666666666669</v>
      </c>
      <c r="O342" s="138" t="s">
        <v>5900</v>
      </c>
      <c r="P342" s="138" t="s">
        <v>5864</v>
      </c>
      <c r="R342" s="121" t="str">
        <f>TEXT(Kalkulator!$F$3,"d.mm")&amp;" - "&amp;TEXT(Kalkulator!$H$3,"d.mm.rrrr")</f>
        <v>1.04 - 30.04.2024</v>
      </c>
      <c r="S342" s="122">
        <f>Kalkulator!$F$3</f>
        <v>45383</v>
      </c>
      <c r="T342" s="123">
        <f>Kalkulator!$F$3</f>
        <v>45383</v>
      </c>
      <c r="AD342" s="119" t="str">
        <f>VLOOKUP(F342,Lista!A:A,1,0)</f>
        <v>LOK3568</v>
      </c>
      <c r="AE342" s="140"/>
      <c r="AF342" s="141"/>
      <c r="AG342" s="142"/>
    </row>
    <row r="343" spans="1:33" s="138" customFormat="1">
      <c r="A343" s="120" t="str">
        <f t="shared" si="6"/>
        <v>Dostępny</v>
      </c>
      <c r="C343" s="138" t="s">
        <v>29</v>
      </c>
      <c r="D343" s="138" t="s">
        <v>30</v>
      </c>
      <c r="E343" s="47" t="s">
        <v>4805</v>
      </c>
      <c r="F343" s="138" t="s">
        <v>4804</v>
      </c>
      <c r="G343" s="139"/>
      <c r="H343" s="120" t="s">
        <v>2504</v>
      </c>
      <c r="I343" s="138" t="s">
        <v>3674</v>
      </c>
      <c r="J343" s="120" t="s">
        <v>23</v>
      </c>
      <c r="K343" s="126">
        <f>SUMIF(Kalkulator!$C$6:$C$26,I343,Kalkulator!$N$6:$N$26)</f>
        <v>476.66666666666669</v>
      </c>
      <c r="O343" s="138" t="s">
        <v>5523</v>
      </c>
      <c r="P343" s="138" t="s">
        <v>5522</v>
      </c>
      <c r="R343" s="121" t="str">
        <f>TEXT(Kalkulator!$F$3,"d.mm")&amp;" - "&amp;TEXT(Kalkulator!$H$3,"d.mm.rrrr")</f>
        <v>1.04 - 30.04.2024</v>
      </c>
      <c r="S343" s="122">
        <f>Kalkulator!$F$3</f>
        <v>45383</v>
      </c>
      <c r="T343" s="123">
        <f>Kalkulator!$F$3</f>
        <v>45383</v>
      </c>
      <c r="AD343" s="119" t="str">
        <f>VLOOKUP(F343,Lista!A:A,1,0)</f>
        <v>LOK3569</v>
      </c>
      <c r="AE343" s="140"/>
      <c r="AF343" s="141"/>
      <c r="AG343" s="142"/>
    </row>
    <row r="344" spans="1:33" s="138" customFormat="1">
      <c r="A344" s="120" t="str">
        <f t="shared" si="6"/>
        <v>Dostępny</v>
      </c>
      <c r="C344" s="138" t="s">
        <v>29</v>
      </c>
      <c r="D344" s="138" t="s">
        <v>30</v>
      </c>
      <c r="E344" s="47" t="s">
        <v>4810</v>
      </c>
      <c r="F344" s="138" t="s">
        <v>4809</v>
      </c>
      <c r="G344" s="139"/>
      <c r="H344" s="120" t="s">
        <v>2504</v>
      </c>
      <c r="I344" s="138" t="s">
        <v>3674</v>
      </c>
      <c r="J344" s="120" t="s">
        <v>23</v>
      </c>
      <c r="K344" s="126">
        <f>SUMIF(Kalkulator!$C$6:$C$26,I344,Kalkulator!$N$6:$N$26)</f>
        <v>476.66666666666669</v>
      </c>
      <c r="O344" s="138" t="s">
        <v>5525</v>
      </c>
      <c r="P344" s="138" t="s">
        <v>5524</v>
      </c>
      <c r="R344" s="121" t="str">
        <f>TEXT(Kalkulator!$F$3,"d.mm")&amp;" - "&amp;TEXT(Kalkulator!$H$3,"d.mm.rrrr")</f>
        <v>1.04 - 30.04.2024</v>
      </c>
      <c r="S344" s="122">
        <f>Kalkulator!$F$3</f>
        <v>45383</v>
      </c>
      <c r="T344" s="123">
        <f>Kalkulator!$F$3</f>
        <v>45383</v>
      </c>
      <c r="AD344" s="119" t="str">
        <f>VLOOKUP(F344,Lista!A:A,1,0)</f>
        <v>LOK3570</v>
      </c>
      <c r="AE344" s="140"/>
      <c r="AF344" s="141"/>
      <c r="AG344" s="142"/>
    </row>
    <row r="345" spans="1:33" s="138" customFormat="1">
      <c r="A345" s="120" t="str">
        <f t="shared" si="6"/>
        <v>Dostępny</v>
      </c>
      <c r="C345" s="138" t="s">
        <v>29</v>
      </c>
      <c r="D345" s="138" t="s">
        <v>30</v>
      </c>
      <c r="E345" s="47" t="s">
        <v>4815</v>
      </c>
      <c r="F345" s="138" t="s">
        <v>4814</v>
      </c>
      <c r="G345" s="139"/>
      <c r="H345" s="120" t="s">
        <v>2504</v>
      </c>
      <c r="I345" s="138" t="s">
        <v>3674</v>
      </c>
      <c r="J345" s="120" t="s">
        <v>23</v>
      </c>
      <c r="K345" s="126">
        <f>SUMIF(Kalkulator!$C$6:$C$26,I345,Kalkulator!$N$6:$N$26)</f>
        <v>476.66666666666669</v>
      </c>
      <c r="O345" s="138" t="s">
        <v>5527</v>
      </c>
      <c r="P345" s="138" t="s">
        <v>5526</v>
      </c>
      <c r="R345" s="121" t="str">
        <f>TEXT(Kalkulator!$F$3,"d.mm")&amp;" - "&amp;TEXT(Kalkulator!$H$3,"d.mm.rrrr")</f>
        <v>1.04 - 30.04.2024</v>
      </c>
      <c r="S345" s="122">
        <f>Kalkulator!$F$3</f>
        <v>45383</v>
      </c>
      <c r="T345" s="123">
        <f>Kalkulator!$F$3</f>
        <v>45383</v>
      </c>
      <c r="AD345" s="119" t="str">
        <f>VLOOKUP(F345,Lista!A:A,1,0)</f>
        <v>LOK3572</v>
      </c>
      <c r="AE345" s="140"/>
      <c r="AF345" s="141"/>
      <c r="AG345" s="142"/>
    </row>
    <row r="346" spans="1:33" s="138" customFormat="1">
      <c r="A346" s="120" t="str">
        <f t="shared" si="6"/>
        <v>Dostępny</v>
      </c>
      <c r="C346" s="138" t="s">
        <v>29</v>
      </c>
      <c r="D346" s="138" t="s">
        <v>30</v>
      </c>
      <c r="E346" s="47" t="s">
        <v>5707</v>
      </c>
      <c r="F346" s="138" t="s">
        <v>5706</v>
      </c>
      <c r="G346" s="139"/>
      <c r="H346" s="120" t="s">
        <v>2504</v>
      </c>
      <c r="I346" s="138" t="s">
        <v>3674</v>
      </c>
      <c r="J346" s="120" t="s">
        <v>23</v>
      </c>
      <c r="K346" s="126">
        <f>SUMIF(Kalkulator!$C$6:$C$26,I346,Kalkulator!$N$6:$N$26)</f>
        <v>476.66666666666669</v>
      </c>
      <c r="O346" s="138" t="s">
        <v>5901</v>
      </c>
      <c r="P346" s="138" t="s">
        <v>5865</v>
      </c>
      <c r="R346" s="121" t="str">
        <f>TEXT(Kalkulator!$F$3,"d.mm")&amp;" - "&amp;TEXT(Kalkulator!$H$3,"d.mm.rrrr")</f>
        <v>1.04 - 30.04.2024</v>
      </c>
      <c r="S346" s="122">
        <f>Kalkulator!$F$3</f>
        <v>45383</v>
      </c>
      <c r="T346" s="123">
        <f>Kalkulator!$F$3</f>
        <v>45383</v>
      </c>
      <c r="AD346" s="119" t="str">
        <f>VLOOKUP(F346,Lista!A:A,1,0)</f>
        <v>LOK3573</v>
      </c>
      <c r="AE346" s="140"/>
      <c r="AF346" s="141"/>
      <c r="AG346" s="142"/>
    </row>
    <row r="347" spans="1:33" s="138" customFormat="1">
      <c r="A347" s="120" t="str">
        <f t="shared" si="6"/>
        <v>Dostępny</v>
      </c>
      <c r="C347" s="138" t="s">
        <v>29</v>
      </c>
      <c r="D347" s="138" t="s">
        <v>30</v>
      </c>
      <c r="E347" s="47" t="s">
        <v>4821</v>
      </c>
      <c r="F347" s="138" t="s">
        <v>4820</v>
      </c>
      <c r="G347" s="139"/>
      <c r="H347" s="120" t="s">
        <v>2504</v>
      </c>
      <c r="I347" s="138" t="s">
        <v>3674</v>
      </c>
      <c r="J347" s="120" t="s">
        <v>23</v>
      </c>
      <c r="K347" s="126">
        <f>SUMIF(Kalkulator!$C$6:$C$26,I347,Kalkulator!$N$6:$N$26)</f>
        <v>476.66666666666669</v>
      </c>
      <c r="O347" s="138" t="s">
        <v>5529</v>
      </c>
      <c r="P347" s="138" t="s">
        <v>5528</v>
      </c>
      <c r="R347" s="121" t="str">
        <f>TEXT(Kalkulator!$F$3,"d.mm")&amp;" - "&amp;TEXT(Kalkulator!$H$3,"d.mm.rrrr")</f>
        <v>1.04 - 30.04.2024</v>
      </c>
      <c r="S347" s="122">
        <f>Kalkulator!$F$3</f>
        <v>45383</v>
      </c>
      <c r="T347" s="123">
        <f>Kalkulator!$F$3</f>
        <v>45383</v>
      </c>
      <c r="AD347" s="119" t="str">
        <f>VLOOKUP(F347,Lista!A:A,1,0)</f>
        <v>LOK3574</v>
      </c>
      <c r="AE347" s="140"/>
      <c r="AF347" s="141"/>
      <c r="AG347" s="142"/>
    </row>
    <row r="348" spans="1:33" s="138" customFormat="1">
      <c r="A348" s="120" t="str">
        <f t="shared" si="6"/>
        <v>Dostępny</v>
      </c>
      <c r="C348" s="138" t="s">
        <v>29</v>
      </c>
      <c r="D348" s="138" t="s">
        <v>30</v>
      </c>
      <c r="E348" s="47" t="s">
        <v>4825</v>
      </c>
      <c r="F348" s="138" t="s">
        <v>4824</v>
      </c>
      <c r="G348" s="139"/>
      <c r="H348" s="120" t="s">
        <v>2504</v>
      </c>
      <c r="I348" s="138" t="s">
        <v>3674</v>
      </c>
      <c r="J348" s="120" t="s">
        <v>23</v>
      </c>
      <c r="K348" s="126">
        <f>SUMIF(Kalkulator!$C$6:$C$26,I348,Kalkulator!$N$6:$N$26)</f>
        <v>476.66666666666669</v>
      </c>
      <c r="O348" s="138" t="s">
        <v>5531</v>
      </c>
      <c r="P348" s="138" t="s">
        <v>5530</v>
      </c>
      <c r="R348" s="121" t="str">
        <f>TEXT(Kalkulator!$F$3,"d.mm")&amp;" - "&amp;TEXT(Kalkulator!$H$3,"d.mm.rrrr")</f>
        <v>1.04 - 30.04.2024</v>
      </c>
      <c r="S348" s="122">
        <f>Kalkulator!$F$3</f>
        <v>45383</v>
      </c>
      <c r="T348" s="123">
        <f>Kalkulator!$F$3</f>
        <v>45383</v>
      </c>
      <c r="AD348" s="119" t="str">
        <f>VLOOKUP(F348,Lista!A:A,1,0)</f>
        <v>LOK3576</v>
      </c>
      <c r="AE348" s="140"/>
      <c r="AF348" s="141"/>
      <c r="AG348" s="142"/>
    </row>
    <row r="349" spans="1:33" s="138" customFormat="1">
      <c r="A349" s="120" t="str">
        <f t="shared" si="6"/>
        <v>Dostępny</v>
      </c>
      <c r="C349" s="138" t="s">
        <v>29</v>
      </c>
      <c r="D349" s="138" t="s">
        <v>30</v>
      </c>
      <c r="E349" s="47" t="s">
        <v>4829</v>
      </c>
      <c r="F349" s="138" t="s">
        <v>4828</v>
      </c>
      <c r="G349" s="139"/>
      <c r="H349" s="120" t="s">
        <v>2504</v>
      </c>
      <c r="I349" s="138" t="s">
        <v>3674</v>
      </c>
      <c r="J349" s="120" t="s">
        <v>23</v>
      </c>
      <c r="K349" s="126">
        <f>SUMIF(Kalkulator!$C$6:$C$26,I349,Kalkulator!$N$6:$N$26)</f>
        <v>476.66666666666669</v>
      </c>
      <c r="O349" s="138" t="s">
        <v>5533</v>
      </c>
      <c r="P349" s="138" t="s">
        <v>5532</v>
      </c>
      <c r="R349" s="121" t="str">
        <f>TEXT(Kalkulator!$F$3,"d.mm")&amp;" - "&amp;TEXT(Kalkulator!$H$3,"d.mm.rrrr")</f>
        <v>1.04 - 30.04.2024</v>
      </c>
      <c r="S349" s="122">
        <f>Kalkulator!$F$3</f>
        <v>45383</v>
      </c>
      <c r="T349" s="123">
        <f>Kalkulator!$F$3</f>
        <v>45383</v>
      </c>
      <c r="AD349" s="119" t="str">
        <f>VLOOKUP(F349,Lista!A:A,1,0)</f>
        <v>LOK3578</v>
      </c>
      <c r="AE349" s="140"/>
      <c r="AF349" s="141"/>
      <c r="AG349" s="142"/>
    </row>
    <row r="350" spans="1:33" s="138" customFormat="1">
      <c r="A350" s="120" t="str">
        <f t="shared" si="6"/>
        <v>Dostępny</v>
      </c>
      <c r="C350" s="138" t="s">
        <v>29</v>
      </c>
      <c r="D350" s="138" t="s">
        <v>30</v>
      </c>
      <c r="E350" s="47" t="s">
        <v>4834</v>
      </c>
      <c r="F350" s="138" t="s">
        <v>4833</v>
      </c>
      <c r="G350" s="139"/>
      <c r="H350" s="120" t="s">
        <v>2504</v>
      </c>
      <c r="I350" s="138" t="s">
        <v>3674</v>
      </c>
      <c r="J350" s="120" t="s">
        <v>23</v>
      </c>
      <c r="K350" s="126">
        <f>SUMIF(Kalkulator!$C$6:$C$26,I350,Kalkulator!$N$6:$N$26)</f>
        <v>476.66666666666669</v>
      </c>
      <c r="O350" s="138" t="s">
        <v>5535</v>
      </c>
      <c r="P350" s="138" t="s">
        <v>5534</v>
      </c>
      <c r="R350" s="121" t="str">
        <f>TEXT(Kalkulator!$F$3,"d.mm")&amp;" - "&amp;TEXT(Kalkulator!$H$3,"d.mm.rrrr")</f>
        <v>1.04 - 30.04.2024</v>
      </c>
      <c r="S350" s="122">
        <f>Kalkulator!$F$3</f>
        <v>45383</v>
      </c>
      <c r="T350" s="123">
        <f>Kalkulator!$F$3</f>
        <v>45383</v>
      </c>
      <c r="AD350" s="119" t="str">
        <f>VLOOKUP(F350,Lista!A:A,1,0)</f>
        <v>LOK3579</v>
      </c>
      <c r="AE350" s="140"/>
      <c r="AF350" s="141"/>
      <c r="AG350" s="142"/>
    </row>
    <row r="351" spans="1:33" s="138" customFormat="1">
      <c r="A351" s="120" t="str">
        <f t="shared" si="6"/>
        <v>Dostępny</v>
      </c>
      <c r="C351" s="138" t="s">
        <v>29</v>
      </c>
      <c r="D351" s="138" t="s">
        <v>30</v>
      </c>
      <c r="E351" s="47" t="s">
        <v>4838</v>
      </c>
      <c r="F351" s="138" t="s">
        <v>4837</v>
      </c>
      <c r="G351" s="139"/>
      <c r="H351" s="120" t="s">
        <v>2504</v>
      </c>
      <c r="I351" s="138" t="s">
        <v>3674</v>
      </c>
      <c r="J351" s="120" t="s">
        <v>23</v>
      </c>
      <c r="K351" s="126">
        <f>SUMIF(Kalkulator!$C$6:$C$26,I351,Kalkulator!$N$6:$N$26)</f>
        <v>476.66666666666669</v>
      </c>
      <c r="O351" s="138" t="s">
        <v>5537</v>
      </c>
      <c r="P351" s="138" t="s">
        <v>5536</v>
      </c>
      <c r="R351" s="121" t="str">
        <f>TEXT(Kalkulator!$F$3,"d.mm")&amp;" - "&amp;TEXT(Kalkulator!$H$3,"d.mm.rrrr")</f>
        <v>1.04 - 30.04.2024</v>
      </c>
      <c r="S351" s="122">
        <f>Kalkulator!$F$3</f>
        <v>45383</v>
      </c>
      <c r="T351" s="123">
        <f>Kalkulator!$F$3</f>
        <v>45383</v>
      </c>
      <c r="AD351" s="119" t="str">
        <f>VLOOKUP(F351,Lista!A:A,1,0)</f>
        <v>LOK3580</v>
      </c>
      <c r="AE351" s="140"/>
      <c r="AF351" s="141"/>
      <c r="AG351" s="142"/>
    </row>
    <row r="352" spans="1:33" s="138" customFormat="1">
      <c r="A352" s="120" t="str">
        <f t="shared" ref="A352:A415" si="7">IF(ISERROR(AD352)=FALSE,"Dostępny","Niedostępny")</f>
        <v>Dostępny</v>
      </c>
      <c r="C352" s="138" t="s">
        <v>29</v>
      </c>
      <c r="D352" s="138" t="s">
        <v>30</v>
      </c>
      <c r="E352" s="47" t="s">
        <v>5709</v>
      </c>
      <c r="F352" s="138" t="s">
        <v>5708</v>
      </c>
      <c r="G352" s="139"/>
      <c r="H352" s="120" t="s">
        <v>2504</v>
      </c>
      <c r="I352" s="138" t="s">
        <v>3674</v>
      </c>
      <c r="J352" s="120" t="s">
        <v>23</v>
      </c>
      <c r="K352" s="126">
        <f>SUMIF(Kalkulator!$C$6:$C$26,I352,Kalkulator!$N$6:$N$26)</f>
        <v>476.66666666666669</v>
      </c>
      <c r="O352" s="138" t="s">
        <v>5902</v>
      </c>
      <c r="P352" s="138" t="s">
        <v>5536</v>
      </c>
      <c r="R352" s="121" t="str">
        <f>TEXT(Kalkulator!$F$3,"d.mm")&amp;" - "&amp;TEXT(Kalkulator!$H$3,"d.mm.rrrr")</f>
        <v>1.04 - 30.04.2024</v>
      </c>
      <c r="S352" s="122">
        <f>Kalkulator!$F$3</f>
        <v>45383</v>
      </c>
      <c r="T352" s="123">
        <f>Kalkulator!$F$3</f>
        <v>45383</v>
      </c>
      <c r="AD352" s="119" t="str">
        <f>VLOOKUP(F352,Lista!A:A,1,0)</f>
        <v>LOK3581</v>
      </c>
      <c r="AE352" s="140"/>
      <c r="AF352" s="141"/>
      <c r="AG352" s="142"/>
    </row>
    <row r="353" spans="1:33" s="138" customFormat="1">
      <c r="A353" s="120" t="str">
        <f t="shared" si="7"/>
        <v>Dostępny</v>
      </c>
      <c r="C353" s="138" t="s">
        <v>29</v>
      </c>
      <c r="D353" s="138" t="s">
        <v>30</v>
      </c>
      <c r="E353" s="47" t="s">
        <v>4842</v>
      </c>
      <c r="F353" s="138" t="s">
        <v>4841</v>
      </c>
      <c r="G353" s="139"/>
      <c r="H353" s="120" t="s">
        <v>2504</v>
      </c>
      <c r="I353" s="138" t="s">
        <v>3674</v>
      </c>
      <c r="J353" s="120" t="s">
        <v>23</v>
      </c>
      <c r="K353" s="126">
        <f>SUMIF(Kalkulator!$C$6:$C$26,I353,Kalkulator!$N$6:$N$26)</f>
        <v>476.66666666666669</v>
      </c>
      <c r="O353" s="138" t="s">
        <v>5539</v>
      </c>
      <c r="P353" s="138" t="s">
        <v>5538</v>
      </c>
      <c r="R353" s="121" t="str">
        <f>TEXT(Kalkulator!$F$3,"d.mm")&amp;" - "&amp;TEXT(Kalkulator!$H$3,"d.mm.rrrr")</f>
        <v>1.04 - 30.04.2024</v>
      </c>
      <c r="S353" s="122">
        <f>Kalkulator!$F$3</f>
        <v>45383</v>
      </c>
      <c r="T353" s="123">
        <f>Kalkulator!$F$3</f>
        <v>45383</v>
      </c>
      <c r="AD353" s="119" t="str">
        <f>VLOOKUP(F353,Lista!A:A,1,0)</f>
        <v>LOK3582</v>
      </c>
      <c r="AE353" s="140"/>
      <c r="AF353" s="141"/>
      <c r="AG353" s="142"/>
    </row>
    <row r="354" spans="1:33" s="138" customFormat="1">
      <c r="A354" s="120" t="str">
        <f t="shared" si="7"/>
        <v>Dostępny</v>
      </c>
      <c r="C354" s="138" t="s">
        <v>29</v>
      </c>
      <c r="D354" s="138" t="s">
        <v>30</v>
      </c>
      <c r="E354" s="47" t="s">
        <v>5711</v>
      </c>
      <c r="F354" s="138" t="s">
        <v>5710</v>
      </c>
      <c r="G354" s="139"/>
      <c r="H354" s="120" t="s">
        <v>2504</v>
      </c>
      <c r="I354" s="138" t="s">
        <v>3674</v>
      </c>
      <c r="J354" s="120" t="s">
        <v>23</v>
      </c>
      <c r="K354" s="126">
        <f>SUMIF(Kalkulator!$C$6:$C$26,I354,Kalkulator!$N$6:$N$26)</f>
        <v>476.66666666666669</v>
      </c>
      <c r="O354" s="138" t="s">
        <v>5903</v>
      </c>
      <c r="P354" s="138" t="s">
        <v>5866</v>
      </c>
      <c r="R354" s="121" t="str">
        <f>TEXT(Kalkulator!$F$3,"d.mm")&amp;" - "&amp;TEXT(Kalkulator!$H$3,"d.mm.rrrr")</f>
        <v>1.04 - 30.04.2024</v>
      </c>
      <c r="S354" s="122">
        <f>Kalkulator!$F$3</f>
        <v>45383</v>
      </c>
      <c r="T354" s="123">
        <f>Kalkulator!$F$3</f>
        <v>45383</v>
      </c>
      <c r="AD354" s="119" t="str">
        <f>VLOOKUP(F354,Lista!A:A,1,0)</f>
        <v>LOK3583</v>
      </c>
      <c r="AE354" s="140"/>
      <c r="AF354" s="141"/>
      <c r="AG354" s="142"/>
    </row>
    <row r="355" spans="1:33" s="138" customFormat="1">
      <c r="A355" s="120" t="str">
        <f t="shared" si="7"/>
        <v>Dostępny</v>
      </c>
      <c r="C355" s="138" t="s">
        <v>29</v>
      </c>
      <c r="D355" s="138" t="s">
        <v>30</v>
      </c>
      <c r="E355" s="47" t="s">
        <v>4847</v>
      </c>
      <c r="F355" s="138" t="s">
        <v>4846</v>
      </c>
      <c r="G355" s="139"/>
      <c r="H355" s="120" t="s">
        <v>2504</v>
      </c>
      <c r="I355" s="138" t="s">
        <v>3674</v>
      </c>
      <c r="J355" s="120" t="s">
        <v>23</v>
      </c>
      <c r="K355" s="126">
        <f>SUMIF(Kalkulator!$C$6:$C$26,I355,Kalkulator!$N$6:$N$26)</f>
        <v>476.66666666666669</v>
      </c>
      <c r="O355" s="138" t="s">
        <v>5541</v>
      </c>
      <c r="P355" s="138" t="s">
        <v>5540</v>
      </c>
      <c r="R355" s="121" t="str">
        <f>TEXT(Kalkulator!$F$3,"d.mm")&amp;" - "&amp;TEXT(Kalkulator!$H$3,"d.mm.rrrr")</f>
        <v>1.04 - 30.04.2024</v>
      </c>
      <c r="S355" s="122">
        <f>Kalkulator!$F$3</f>
        <v>45383</v>
      </c>
      <c r="T355" s="123">
        <f>Kalkulator!$F$3</f>
        <v>45383</v>
      </c>
      <c r="AD355" s="119" t="str">
        <f>VLOOKUP(F355,Lista!A:A,1,0)</f>
        <v>LOK3585</v>
      </c>
      <c r="AE355" s="140"/>
      <c r="AF355" s="141"/>
      <c r="AG355" s="142"/>
    </row>
    <row r="356" spans="1:33" s="138" customFormat="1">
      <c r="A356" s="120" t="str">
        <f t="shared" si="7"/>
        <v>Dostępny</v>
      </c>
      <c r="C356" s="138" t="s">
        <v>29</v>
      </c>
      <c r="D356" s="138" t="s">
        <v>30</v>
      </c>
      <c r="E356" s="47" t="s">
        <v>4853</v>
      </c>
      <c r="F356" s="138" t="s">
        <v>4852</v>
      </c>
      <c r="G356" s="139"/>
      <c r="H356" s="120" t="s">
        <v>2504</v>
      </c>
      <c r="I356" s="138" t="s">
        <v>3674</v>
      </c>
      <c r="J356" s="120" t="s">
        <v>23</v>
      </c>
      <c r="K356" s="126">
        <f>SUMIF(Kalkulator!$C$6:$C$26,I356,Kalkulator!$N$6:$N$26)</f>
        <v>476.66666666666669</v>
      </c>
      <c r="O356" s="138" t="s">
        <v>5543</v>
      </c>
      <c r="P356" s="138" t="s">
        <v>5542</v>
      </c>
      <c r="R356" s="121" t="str">
        <f>TEXT(Kalkulator!$F$3,"d.mm")&amp;" - "&amp;TEXT(Kalkulator!$H$3,"d.mm.rrrr")</f>
        <v>1.04 - 30.04.2024</v>
      </c>
      <c r="S356" s="122">
        <f>Kalkulator!$F$3</f>
        <v>45383</v>
      </c>
      <c r="T356" s="123">
        <f>Kalkulator!$F$3</f>
        <v>45383</v>
      </c>
      <c r="AD356" s="119" t="str">
        <f>VLOOKUP(F356,Lista!A:A,1,0)</f>
        <v>LOK3586</v>
      </c>
      <c r="AE356" s="140"/>
      <c r="AF356" s="141"/>
      <c r="AG356" s="142"/>
    </row>
    <row r="357" spans="1:33" s="138" customFormat="1">
      <c r="A357" s="120" t="str">
        <f t="shared" si="7"/>
        <v>Dostępny</v>
      </c>
      <c r="C357" s="138" t="s">
        <v>29</v>
      </c>
      <c r="D357" s="138" t="s">
        <v>30</v>
      </c>
      <c r="E357" s="47" t="s">
        <v>5713</v>
      </c>
      <c r="F357" s="138" t="s">
        <v>5712</v>
      </c>
      <c r="G357" s="139"/>
      <c r="H357" s="120" t="s">
        <v>2504</v>
      </c>
      <c r="I357" s="138" t="s">
        <v>3674</v>
      </c>
      <c r="J357" s="120" t="s">
        <v>23</v>
      </c>
      <c r="K357" s="126">
        <f>SUMIF(Kalkulator!$C$6:$C$26,I357,Kalkulator!$N$6:$N$26)</f>
        <v>476.66666666666669</v>
      </c>
      <c r="O357" s="138" t="s">
        <v>5904</v>
      </c>
      <c r="P357" s="138" t="s">
        <v>5867</v>
      </c>
      <c r="R357" s="121" t="str">
        <f>TEXT(Kalkulator!$F$3,"d.mm")&amp;" - "&amp;TEXT(Kalkulator!$H$3,"d.mm.rrrr")</f>
        <v>1.04 - 30.04.2024</v>
      </c>
      <c r="S357" s="122">
        <f>Kalkulator!$F$3</f>
        <v>45383</v>
      </c>
      <c r="T357" s="123">
        <f>Kalkulator!$F$3</f>
        <v>45383</v>
      </c>
      <c r="AD357" s="119" t="str">
        <f>VLOOKUP(F357,Lista!A:A,1,0)</f>
        <v>LOK3587</v>
      </c>
      <c r="AE357" s="140"/>
      <c r="AF357" s="141"/>
      <c r="AG357" s="142"/>
    </row>
    <row r="358" spans="1:33">
      <c r="A358" s="120" t="str">
        <f t="shared" si="7"/>
        <v>Dostępny</v>
      </c>
      <c r="C358" s="120" t="s">
        <v>29</v>
      </c>
      <c r="D358" s="120" t="s">
        <v>30</v>
      </c>
      <c r="E358" s="137" t="s">
        <v>4858</v>
      </c>
      <c r="F358" s="120" t="s">
        <v>4857</v>
      </c>
      <c r="H358" s="120" t="s">
        <v>2504</v>
      </c>
      <c r="I358" s="138" t="s">
        <v>3674</v>
      </c>
      <c r="J358" s="120" t="s">
        <v>23</v>
      </c>
      <c r="K358" s="126">
        <f>SUMIF(Kalkulator!$C$6:$C$26,I358,Kalkulator!$N$6:$N$26)</f>
        <v>476.66666666666669</v>
      </c>
      <c r="O358" s="120" t="s">
        <v>5545</v>
      </c>
      <c r="P358" s="120" t="s">
        <v>5544</v>
      </c>
      <c r="R358" s="121" t="str">
        <f>TEXT(Kalkulator!$F$3,"d.mm")&amp;" - "&amp;TEXT(Kalkulator!$H$3,"d.mm.rrrr")</f>
        <v>1.04 - 30.04.2024</v>
      </c>
      <c r="S358" s="122">
        <f>Kalkulator!$F$3</f>
        <v>45383</v>
      </c>
      <c r="T358" s="123">
        <f>Kalkulator!$F$3</f>
        <v>45383</v>
      </c>
      <c r="AD358" s="119" t="str">
        <f>VLOOKUP(F358,Lista!A:A,1,0)</f>
        <v>LOK3588</v>
      </c>
    </row>
    <row r="359" spans="1:33">
      <c r="A359" s="120" t="str">
        <f t="shared" si="7"/>
        <v>Dostępny</v>
      </c>
      <c r="C359" s="120" t="s">
        <v>29</v>
      </c>
      <c r="D359" s="120" t="s">
        <v>30</v>
      </c>
      <c r="E359" s="137" t="s">
        <v>4862</v>
      </c>
      <c r="F359" s="120" t="s">
        <v>4861</v>
      </c>
      <c r="H359" s="120" t="s">
        <v>2504</v>
      </c>
      <c r="I359" s="138" t="s">
        <v>3674</v>
      </c>
      <c r="J359" s="120" t="s">
        <v>23</v>
      </c>
      <c r="K359" s="126">
        <f>SUMIF(Kalkulator!$C$6:$C$26,I359,Kalkulator!$N$6:$N$26)</f>
        <v>476.66666666666669</v>
      </c>
      <c r="O359" s="120" t="s">
        <v>5547</v>
      </c>
      <c r="P359" s="120" t="s">
        <v>5546</v>
      </c>
      <c r="R359" s="121" t="str">
        <f>TEXT(Kalkulator!$F$3,"d.mm")&amp;" - "&amp;TEXT(Kalkulator!$H$3,"d.mm.rrrr")</f>
        <v>1.04 - 30.04.2024</v>
      </c>
      <c r="S359" s="122">
        <f>Kalkulator!$F$3</f>
        <v>45383</v>
      </c>
      <c r="T359" s="123">
        <f>Kalkulator!$F$3</f>
        <v>45383</v>
      </c>
      <c r="AD359" s="119" t="str">
        <f>VLOOKUP(F359,Lista!A:A,1,0)</f>
        <v>LOK3589</v>
      </c>
    </row>
    <row r="360" spans="1:33">
      <c r="A360" s="120" t="str">
        <f t="shared" si="7"/>
        <v>Dostępny</v>
      </c>
      <c r="C360" s="120" t="s">
        <v>29</v>
      </c>
      <c r="D360" s="120" t="s">
        <v>30</v>
      </c>
      <c r="E360" s="137" t="s">
        <v>4866</v>
      </c>
      <c r="F360" s="120" t="s">
        <v>4865</v>
      </c>
      <c r="H360" s="120" t="s">
        <v>2504</v>
      </c>
      <c r="I360" s="138" t="s">
        <v>3674</v>
      </c>
      <c r="J360" s="120" t="s">
        <v>23</v>
      </c>
      <c r="K360" s="126">
        <f>SUMIF(Kalkulator!$C$6:$C$26,I360,Kalkulator!$N$6:$N$26)</f>
        <v>476.66666666666669</v>
      </c>
      <c r="O360" s="120" t="s">
        <v>5549</v>
      </c>
      <c r="P360" s="120" t="s">
        <v>5548</v>
      </c>
      <c r="R360" s="121" t="str">
        <f>TEXT(Kalkulator!$F$3,"d.mm")&amp;" - "&amp;TEXT(Kalkulator!$H$3,"d.mm.rrrr")</f>
        <v>1.04 - 30.04.2024</v>
      </c>
      <c r="S360" s="122">
        <f>Kalkulator!$F$3</f>
        <v>45383</v>
      </c>
      <c r="T360" s="123">
        <f>Kalkulator!$F$3</f>
        <v>45383</v>
      </c>
      <c r="AD360" s="119" t="str">
        <f>VLOOKUP(F360,Lista!A:A,1,0)</f>
        <v>LOK3590</v>
      </c>
    </row>
    <row r="361" spans="1:33">
      <c r="A361" s="120" t="str">
        <f t="shared" si="7"/>
        <v>Dostępny</v>
      </c>
      <c r="C361" s="120" t="s">
        <v>29</v>
      </c>
      <c r="D361" s="120" t="s">
        <v>30</v>
      </c>
      <c r="E361" s="137" t="s">
        <v>4870</v>
      </c>
      <c r="F361" s="120" t="s">
        <v>4869</v>
      </c>
      <c r="H361" s="120" t="s">
        <v>2504</v>
      </c>
      <c r="I361" s="138" t="s">
        <v>3674</v>
      </c>
      <c r="J361" s="120" t="s">
        <v>23</v>
      </c>
      <c r="K361" s="126">
        <f>SUMIF(Kalkulator!$C$6:$C$26,I361,Kalkulator!$N$6:$N$26)</f>
        <v>476.66666666666669</v>
      </c>
      <c r="O361" s="120" t="s">
        <v>5551</v>
      </c>
      <c r="P361" s="120" t="s">
        <v>5550</v>
      </c>
      <c r="R361" s="121" t="str">
        <f>TEXT(Kalkulator!$F$3,"d.mm")&amp;" - "&amp;TEXT(Kalkulator!$H$3,"d.mm.rrrr")</f>
        <v>1.04 - 30.04.2024</v>
      </c>
      <c r="S361" s="122">
        <f>Kalkulator!$F$3</f>
        <v>45383</v>
      </c>
      <c r="T361" s="123">
        <f>Kalkulator!$F$3</f>
        <v>45383</v>
      </c>
      <c r="AD361" s="119" t="str">
        <f>VLOOKUP(F361,Lista!A:A,1,0)</f>
        <v>LOK3591</v>
      </c>
    </row>
    <row r="362" spans="1:33">
      <c r="A362" s="120" t="str">
        <f t="shared" si="7"/>
        <v>Dostępny</v>
      </c>
      <c r="C362" s="120" t="s">
        <v>29</v>
      </c>
      <c r="D362" s="120" t="s">
        <v>30</v>
      </c>
      <c r="E362" s="137" t="s">
        <v>4875</v>
      </c>
      <c r="F362" s="120" t="s">
        <v>4874</v>
      </c>
      <c r="H362" s="120" t="s">
        <v>2504</v>
      </c>
      <c r="I362" s="138" t="s">
        <v>3674</v>
      </c>
      <c r="J362" s="120" t="s">
        <v>23</v>
      </c>
      <c r="K362" s="126">
        <f>SUMIF(Kalkulator!$C$6:$C$26,I362,Kalkulator!$N$6:$N$26)</f>
        <v>476.66666666666669</v>
      </c>
      <c r="O362" s="120" t="s">
        <v>5553</v>
      </c>
      <c r="P362" s="120" t="s">
        <v>5552</v>
      </c>
      <c r="R362" s="121" t="str">
        <f>TEXT(Kalkulator!$F$3,"d.mm")&amp;" - "&amp;TEXT(Kalkulator!$H$3,"d.mm.rrrr")</f>
        <v>1.04 - 30.04.2024</v>
      </c>
      <c r="S362" s="122">
        <f>Kalkulator!$F$3</f>
        <v>45383</v>
      </c>
      <c r="T362" s="123">
        <f>Kalkulator!$F$3</f>
        <v>45383</v>
      </c>
      <c r="AD362" s="119" t="str">
        <f>VLOOKUP(F362,Lista!A:A,1,0)</f>
        <v>LOK3594</v>
      </c>
    </row>
    <row r="363" spans="1:33">
      <c r="A363" s="120" t="str">
        <f t="shared" si="7"/>
        <v>Dostępny</v>
      </c>
      <c r="C363" s="120" t="s">
        <v>29</v>
      </c>
      <c r="D363" s="120" t="s">
        <v>30</v>
      </c>
      <c r="E363" s="137" t="s">
        <v>4880</v>
      </c>
      <c r="F363" s="120" t="s">
        <v>4879</v>
      </c>
      <c r="H363" s="120" t="s">
        <v>2504</v>
      </c>
      <c r="I363" s="138" t="s">
        <v>3674</v>
      </c>
      <c r="J363" s="120" t="s">
        <v>23</v>
      </c>
      <c r="K363" s="126">
        <f>SUMIF(Kalkulator!$C$6:$C$26,I363,Kalkulator!$N$6:$N$26)</f>
        <v>476.66666666666669</v>
      </c>
      <c r="O363" s="120" t="s">
        <v>5555</v>
      </c>
      <c r="P363" s="120" t="s">
        <v>5554</v>
      </c>
      <c r="R363" s="121" t="str">
        <f>TEXT(Kalkulator!$F$3,"d.mm")&amp;" - "&amp;TEXT(Kalkulator!$H$3,"d.mm.rrrr")</f>
        <v>1.04 - 30.04.2024</v>
      </c>
      <c r="S363" s="122">
        <f>Kalkulator!$F$3</f>
        <v>45383</v>
      </c>
      <c r="T363" s="123">
        <f>Kalkulator!$F$3</f>
        <v>45383</v>
      </c>
      <c r="AD363" s="119" t="str">
        <f>VLOOKUP(F363,Lista!A:A,1,0)</f>
        <v>LOK3596</v>
      </c>
    </row>
    <row r="364" spans="1:33">
      <c r="A364" s="120" t="str">
        <f t="shared" si="7"/>
        <v>Dostępny</v>
      </c>
      <c r="C364" s="120" t="s">
        <v>29</v>
      </c>
      <c r="D364" s="120" t="s">
        <v>30</v>
      </c>
      <c r="E364" s="137" t="s">
        <v>4884</v>
      </c>
      <c r="F364" s="120" t="s">
        <v>4883</v>
      </c>
      <c r="H364" s="120" t="s">
        <v>2504</v>
      </c>
      <c r="I364" s="138" t="s">
        <v>3674</v>
      </c>
      <c r="J364" s="120" t="s">
        <v>23</v>
      </c>
      <c r="K364" s="126">
        <f>SUMIF(Kalkulator!$C$6:$C$26,I364,Kalkulator!$N$6:$N$26)</f>
        <v>476.66666666666669</v>
      </c>
      <c r="O364" s="120" t="s">
        <v>5557</v>
      </c>
      <c r="P364" s="120" t="s">
        <v>5556</v>
      </c>
      <c r="R364" s="121" t="str">
        <f>TEXT(Kalkulator!$F$3,"d.mm")&amp;" - "&amp;TEXT(Kalkulator!$H$3,"d.mm.rrrr")</f>
        <v>1.04 - 30.04.2024</v>
      </c>
      <c r="S364" s="122">
        <f>Kalkulator!$F$3</f>
        <v>45383</v>
      </c>
      <c r="T364" s="123">
        <f>Kalkulator!$F$3</f>
        <v>45383</v>
      </c>
      <c r="AD364" s="119" t="str">
        <f>VLOOKUP(F364,Lista!A:A,1,0)</f>
        <v>LOK3597</v>
      </c>
    </row>
    <row r="365" spans="1:33">
      <c r="A365" s="120" t="str">
        <f t="shared" si="7"/>
        <v>Dostępny</v>
      </c>
      <c r="C365" s="120" t="s">
        <v>29</v>
      </c>
      <c r="D365" s="120" t="s">
        <v>30</v>
      </c>
      <c r="E365" s="137" t="s">
        <v>4888</v>
      </c>
      <c r="F365" s="120" t="s">
        <v>4887</v>
      </c>
      <c r="H365" s="120" t="s">
        <v>2504</v>
      </c>
      <c r="I365" s="138" t="s">
        <v>3674</v>
      </c>
      <c r="J365" s="120" t="s">
        <v>23</v>
      </c>
      <c r="K365" s="126">
        <f>SUMIF(Kalkulator!$C$6:$C$26,I365,Kalkulator!$N$6:$N$26)</f>
        <v>476.66666666666669</v>
      </c>
      <c r="O365" s="120" t="s">
        <v>5559</v>
      </c>
      <c r="P365" s="120" t="s">
        <v>5558</v>
      </c>
      <c r="R365" s="121" t="str">
        <f>TEXT(Kalkulator!$F$3,"d.mm")&amp;" - "&amp;TEXT(Kalkulator!$H$3,"d.mm.rrrr")</f>
        <v>1.04 - 30.04.2024</v>
      </c>
      <c r="S365" s="122">
        <f>Kalkulator!$F$3</f>
        <v>45383</v>
      </c>
      <c r="T365" s="123">
        <f>Kalkulator!$F$3</f>
        <v>45383</v>
      </c>
      <c r="AD365" s="119" t="str">
        <f>VLOOKUP(F365,Lista!A:A,1,0)</f>
        <v>LOK3598</v>
      </c>
    </row>
    <row r="366" spans="1:33">
      <c r="A366" s="120" t="str">
        <f t="shared" si="7"/>
        <v>Dostępny</v>
      </c>
      <c r="C366" s="120" t="s">
        <v>29</v>
      </c>
      <c r="D366" s="120" t="s">
        <v>30</v>
      </c>
      <c r="E366" s="137" t="s">
        <v>4893</v>
      </c>
      <c r="F366" s="120" t="s">
        <v>4892</v>
      </c>
      <c r="H366" s="120" t="s">
        <v>2504</v>
      </c>
      <c r="I366" s="138" t="s">
        <v>3674</v>
      </c>
      <c r="J366" s="120" t="s">
        <v>23</v>
      </c>
      <c r="K366" s="126">
        <f>SUMIF(Kalkulator!$C$6:$C$26,I366,Kalkulator!$N$6:$N$26)</f>
        <v>476.66666666666669</v>
      </c>
      <c r="O366" s="120" t="s">
        <v>5561</v>
      </c>
      <c r="P366" s="120" t="s">
        <v>5560</v>
      </c>
      <c r="R366" s="121" t="str">
        <f>TEXT(Kalkulator!$F$3,"d.mm")&amp;" - "&amp;TEXT(Kalkulator!$H$3,"d.mm.rrrr")</f>
        <v>1.04 - 30.04.2024</v>
      </c>
      <c r="S366" s="122">
        <f>Kalkulator!$F$3</f>
        <v>45383</v>
      </c>
      <c r="T366" s="123">
        <f>Kalkulator!$F$3</f>
        <v>45383</v>
      </c>
      <c r="AD366" s="119" t="str">
        <f>VLOOKUP(F366,Lista!A:A,1,0)</f>
        <v>LOK3600</v>
      </c>
    </row>
    <row r="367" spans="1:33">
      <c r="A367" s="120" t="str">
        <f t="shared" si="7"/>
        <v>Dostępny</v>
      </c>
      <c r="C367" s="120" t="s">
        <v>29</v>
      </c>
      <c r="D367" s="120" t="s">
        <v>5715</v>
      </c>
      <c r="E367" s="137" t="s">
        <v>5716</v>
      </c>
      <c r="F367" s="120" t="s">
        <v>5714</v>
      </c>
      <c r="H367" s="120" t="s">
        <v>2504</v>
      </c>
      <c r="I367" s="138" t="s">
        <v>3674</v>
      </c>
      <c r="J367" s="120" t="s">
        <v>23</v>
      </c>
      <c r="K367" s="126">
        <f>SUMIF(Kalkulator!$C$6:$C$26,I367,Kalkulator!$N$6:$N$26)</f>
        <v>476.66666666666669</v>
      </c>
      <c r="O367" s="120" t="s">
        <v>5905</v>
      </c>
      <c r="P367" s="120" t="s">
        <v>5868</v>
      </c>
      <c r="R367" s="121" t="str">
        <f>TEXT(Kalkulator!$F$3,"d.mm")&amp;" - "&amp;TEXT(Kalkulator!$H$3,"d.mm.rrrr")</f>
        <v>1.04 - 30.04.2024</v>
      </c>
      <c r="S367" s="122">
        <f>Kalkulator!$F$3</f>
        <v>45383</v>
      </c>
      <c r="T367" s="123">
        <f>Kalkulator!$F$3</f>
        <v>45383</v>
      </c>
      <c r="AD367" s="119" t="str">
        <f>VLOOKUP(F367,Lista!A:A,1,0)</f>
        <v>LOK3601</v>
      </c>
    </row>
    <row r="368" spans="1:33">
      <c r="A368" s="120" t="str">
        <f t="shared" si="7"/>
        <v>Dostępny</v>
      </c>
      <c r="C368" s="120" t="s">
        <v>64</v>
      </c>
      <c r="D368" s="120" t="s">
        <v>65</v>
      </c>
      <c r="E368" s="137" t="s">
        <v>4897</v>
      </c>
      <c r="F368" s="120" t="s">
        <v>4896</v>
      </c>
      <c r="H368" s="120" t="s">
        <v>2504</v>
      </c>
      <c r="I368" s="138" t="s">
        <v>3674</v>
      </c>
      <c r="J368" s="120" t="s">
        <v>23</v>
      </c>
      <c r="K368" s="126">
        <f>SUMIF(Kalkulator!$C$6:$C$26,I368,Kalkulator!$N$6:$N$26)</f>
        <v>476.66666666666669</v>
      </c>
      <c r="O368" s="120" t="s">
        <v>5563</v>
      </c>
      <c r="P368" s="120" t="s">
        <v>5562</v>
      </c>
      <c r="R368" s="121" t="str">
        <f>TEXT(Kalkulator!$F$3,"d.mm")&amp;" - "&amp;TEXT(Kalkulator!$H$3,"d.mm.rrrr")</f>
        <v>1.04 - 30.04.2024</v>
      </c>
      <c r="S368" s="122">
        <f>Kalkulator!$F$3</f>
        <v>45383</v>
      </c>
      <c r="T368" s="123">
        <f>Kalkulator!$F$3</f>
        <v>45383</v>
      </c>
      <c r="AD368" s="119" t="str">
        <f>VLOOKUP(F368,Lista!A:A,1,0)</f>
        <v>LOK3602</v>
      </c>
    </row>
    <row r="369" spans="1:30">
      <c r="A369" s="120" t="str">
        <f t="shared" si="7"/>
        <v>Dostępny</v>
      </c>
      <c r="C369" s="120" t="s">
        <v>64</v>
      </c>
      <c r="D369" s="120" t="s">
        <v>65</v>
      </c>
      <c r="E369" s="137" t="s">
        <v>4902</v>
      </c>
      <c r="F369" s="120" t="s">
        <v>4901</v>
      </c>
      <c r="H369" s="120" t="s">
        <v>2504</v>
      </c>
      <c r="I369" s="138" t="s">
        <v>3674</v>
      </c>
      <c r="J369" s="120" t="s">
        <v>23</v>
      </c>
      <c r="K369" s="126">
        <f>SUMIF(Kalkulator!$C$6:$C$26,I369,Kalkulator!$N$6:$N$26)</f>
        <v>476.66666666666669</v>
      </c>
      <c r="O369" s="120" t="s">
        <v>5565</v>
      </c>
      <c r="P369" s="120" t="s">
        <v>5564</v>
      </c>
      <c r="R369" s="121" t="str">
        <f>TEXT(Kalkulator!$F$3,"d.mm")&amp;" - "&amp;TEXT(Kalkulator!$H$3,"d.mm.rrrr")</f>
        <v>1.04 - 30.04.2024</v>
      </c>
      <c r="S369" s="122">
        <f>Kalkulator!$F$3</f>
        <v>45383</v>
      </c>
      <c r="T369" s="123">
        <f>Kalkulator!$F$3</f>
        <v>45383</v>
      </c>
      <c r="AD369" s="119" t="str">
        <f>VLOOKUP(F369,Lista!A:A,1,0)</f>
        <v>LOK3603</v>
      </c>
    </row>
    <row r="370" spans="1:30">
      <c r="A370" s="120" t="str">
        <f t="shared" si="7"/>
        <v>Dostępny</v>
      </c>
      <c r="C370" s="120" t="s">
        <v>64</v>
      </c>
      <c r="D370" s="120" t="s">
        <v>65</v>
      </c>
      <c r="E370" s="137" t="s">
        <v>4908</v>
      </c>
      <c r="F370" s="120" t="s">
        <v>4907</v>
      </c>
      <c r="H370" s="120" t="s">
        <v>2504</v>
      </c>
      <c r="I370" s="138" t="s">
        <v>3674</v>
      </c>
      <c r="J370" s="120" t="s">
        <v>23</v>
      </c>
      <c r="K370" s="126">
        <f>SUMIF(Kalkulator!$C$6:$C$26,I370,Kalkulator!$N$6:$N$26)</f>
        <v>476.66666666666669</v>
      </c>
      <c r="O370" s="120" t="s">
        <v>5567</v>
      </c>
      <c r="P370" s="120" t="s">
        <v>5566</v>
      </c>
      <c r="R370" s="121" t="str">
        <f>TEXT(Kalkulator!$F$3,"d.mm")&amp;" - "&amp;TEXT(Kalkulator!$H$3,"d.mm.rrrr")</f>
        <v>1.04 - 30.04.2024</v>
      </c>
      <c r="S370" s="122">
        <f>Kalkulator!$F$3</f>
        <v>45383</v>
      </c>
      <c r="T370" s="123">
        <f>Kalkulator!$F$3</f>
        <v>45383</v>
      </c>
      <c r="AD370" s="119" t="str">
        <f>VLOOKUP(F370,Lista!A:A,1,0)</f>
        <v>LOK3604</v>
      </c>
    </row>
    <row r="371" spans="1:30">
      <c r="A371" s="120" t="str">
        <f t="shared" si="7"/>
        <v>Dostępny</v>
      </c>
      <c r="C371" s="120" t="s">
        <v>64</v>
      </c>
      <c r="D371" s="120" t="s">
        <v>65</v>
      </c>
      <c r="E371" s="137" t="s">
        <v>4914</v>
      </c>
      <c r="F371" s="120" t="s">
        <v>4913</v>
      </c>
      <c r="H371" s="120" t="s">
        <v>2504</v>
      </c>
      <c r="I371" s="138" t="s">
        <v>3674</v>
      </c>
      <c r="J371" s="120" t="s">
        <v>23</v>
      </c>
      <c r="K371" s="126">
        <f>SUMIF(Kalkulator!$C$6:$C$26,I371,Kalkulator!$N$6:$N$26)</f>
        <v>476.66666666666669</v>
      </c>
      <c r="O371" s="120" t="s">
        <v>5569</v>
      </c>
      <c r="P371" s="120" t="s">
        <v>5568</v>
      </c>
      <c r="R371" s="121" t="str">
        <f>TEXT(Kalkulator!$F$3,"d.mm")&amp;" - "&amp;TEXT(Kalkulator!$H$3,"d.mm.rrrr")</f>
        <v>1.04 - 30.04.2024</v>
      </c>
      <c r="S371" s="122">
        <f>Kalkulator!$F$3</f>
        <v>45383</v>
      </c>
      <c r="T371" s="123">
        <f>Kalkulator!$F$3</f>
        <v>45383</v>
      </c>
      <c r="AD371" s="119" t="str">
        <f>VLOOKUP(F371,Lista!A:A,1,0)</f>
        <v>LOK3605</v>
      </c>
    </row>
    <row r="372" spans="1:30">
      <c r="A372" s="120" t="str">
        <f t="shared" si="7"/>
        <v>Dostępny</v>
      </c>
      <c r="C372" s="120" t="s">
        <v>64</v>
      </c>
      <c r="D372" s="120" t="s">
        <v>65</v>
      </c>
      <c r="E372" s="137" t="s">
        <v>4919</v>
      </c>
      <c r="F372" s="120" t="s">
        <v>4918</v>
      </c>
      <c r="H372" s="120" t="s">
        <v>2504</v>
      </c>
      <c r="I372" s="138" t="s">
        <v>3674</v>
      </c>
      <c r="J372" s="120" t="s">
        <v>23</v>
      </c>
      <c r="K372" s="126">
        <f>SUMIF(Kalkulator!$C$6:$C$26,I372,Kalkulator!$N$6:$N$26)</f>
        <v>476.66666666666669</v>
      </c>
      <c r="O372" s="120" t="s">
        <v>5571</v>
      </c>
      <c r="P372" s="120" t="s">
        <v>5570</v>
      </c>
      <c r="R372" s="121" t="str">
        <f>TEXT(Kalkulator!$F$3,"d.mm")&amp;" - "&amp;TEXT(Kalkulator!$H$3,"d.mm.rrrr")</f>
        <v>1.04 - 30.04.2024</v>
      </c>
      <c r="S372" s="122">
        <f>Kalkulator!$F$3</f>
        <v>45383</v>
      </c>
      <c r="T372" s="123">
        <f>Kalkulator!$F$3</f>
        <v>45383</v>
      </c>
      <c r="AD372" s="119" t="str">
        <f>VLOOKUP(F372,Lista!A:A,1,0)</f>
        <v>LOK3606</v>
      </c>
    </row>
    <row r="373" spans="1:30">
      <c r="A373" s="120" t="str">
        <f t="shared" si="7"/>
        <v>Dostępny</v>
      </c>
      <c r="C373" s="120" t="s">
        <v>64</v>
      </c>
      <c r="D373" s="120" t="s">
        <v>65</v>
      </c>
      <c r="E373" s="137" t="s">
        <v>4925</v>
      </c>
      <c r="F373" s="120" t="s">
        <v>4924</v>
      </c>
      <c r="H373" s="120" t="s">
        <v>2504</v>
      </c>
      <c r="I373" s="138" t="s">
        <v>3674</v>
      </c>
      <c r="J373" s="120" t="s">
        <v>23</v>
      </c>
      <c r="K373" s="126">
        <f>SUMIF(Kalkulator!$C$6:$C$26,I373,Kalkulator!$N$6:$N$26)</f>
        <v>476.66666666666669</v>
      </c>
      <c r="O373" s="120" t="s">
        <v>5573</v>
      </c>
      <c r="P373" s="120" t="s">
        <v>5572</v>
      </c>
      <c r="R373" s="121" t="str">
        <f>TEXT(Kalkulator!$F$3,"d.mm")&amp;" - "&amp;TEXT(Kalkulator!$H$3,"d.mm.rrrr")</f>
        <v>1.04 - 30.04.2024</v>
      </c>
      <c r="S373" s="122">
        <f>Kalkulator!$F$3</f>
        <v>45383</v>
      </c>
      <c r="T373" s="123">
        <f>Kalkulator!$F$3</f>
        <v>45383</v>
      </c>
      <c r="AD373" s="119" t="str">
        <f>VLOOKUP(F373,Lista!A:A,1,0)</f>
        <v>LOK3607</v>
      </c>
    </row>
    <row r="374" spans="1:30">
      <c r="A374" s="120" t="str">
        <f t="shared" si="7"/>
        <v>Dostępny</v>
      </c>
      <c r="C374" s="120" t="s">
        <v>64</v>
      </c>
      <c r="D374" s="120" t="s">
        <v>65</v>
      </c>
      <c r="E374" s="137" t="s">
        <v>4930</v>
      </c>
      <c r="F374" s="120" t="s">
        <v>4929</v>
      </c>
      <c r="H374" s="120" t="s">
        <v>2504</v>
      </c>
      <c r="I374" s="138" t="s">
        <v>3674</v>
      </c>
      <c r="J374" s="120" t="s">
        <v>23</v>
      </c>
      <c r="K374" s="126">
        <f>SUMIF(Kalkulator!$C$6:$C$26,I374,Kalkulator!$N$6:$N$26)</f>
        <v>476.66666666666669</v>
      </c>
      <c r="O374" s="120" t="s">
        <v>5575</v>
      </c>
      <c r="P374" s="120" t="s">
        <v>5574</v>
      </c>
      <c r="R374" s="121" t="str">
        <f>TEXT(Kalkulator!$F$3,"d.mm")&amp;" - "&amp;TEXT(Kalkulator!$H$3,"d.mm.rrrr")</f>
        <v>1.04 - 30.04.2024</v>
      </c>
      <c r="S374" s="122">
        <f>Kalkulator!$F$3</f>
        <v>45383</v>
      </c>
      <c r="T374" s="123">
        <f>Kalkulator!$F$3</f>
        <v>45383</v>
      </c>
      <c r="AD374" s="119" t="str">
        <f>VLOOKUP(F374,Lista!A:A,1,0)</f>
        <v>LOK3608</v>
      </c>
    </row>
    <row r="375" spans="1:30">
      <c r="A375" s="120" t="str">
        <f t="shared" si="7"/>
        <v>Dostępny</v>
      </c>
      <c r="C375" s="120" t="s">
        <v>64</v>
      </c>
      <c r="D375" s="120" t="s">
        <v>65</v>
      </c>
      <c r="E375" s="137" t="s">
        <v>4935</v>
      </c>
      <c r="F375" s="120" t="s">
        <v>4934</v>
      </c>
      <c r="H375" s="120" t="s">
        <v>2504</v>
      </c>
      <c r="I375" s="138" t="s">
        <v>3674</v>
      </c>
      <c r="J375" s="120" t="s">
        <v>23</v>
      </c>
      <c r="K375" s="126">
        <f>SUMIF(Kalkulator!$C$6:$C$26,I375,Kalkulator!$N$6:$N$26)</f>
        <v>476.66666666666669</v>
      </c>
      <c r="O375" s="120" t="s">
        <v>5577</v>
      </c>
      <c r="P375" s="120" t="s">
        <v>5576</v>
      </c>
      <c r="R375" s="121" t="str">
        <f>TEXT(Kalkulator!$F$3,"d.mm")&amp;" - "&amp;TEXT(Kalkulator!$H$3,"d.mm.rrrr")</f>
        <v>1.04 - 30.04.2024</v>
      </c>
      <c r="S375" s="122">
        <f>Kalkulator!$F$3</f>
        <v>45383</v>
      </c>
      <c r="T375" s="123">
        <f>Kalkulator!$F$3</f>
        <v>45383</v>
      </c>
      <c r="AD375" s="119" t="str">
        <f>VLOOKUP(F375,Lista!A:A,1,0)</f>
        <v>LOK3658</v>
      </c>
    </row>
    <row r="376" spans="1:30">
      <c r="A376" s="120" t="str">
        <f t="shared" si="7"/>
        <v>Dostępny</v>
      </c>
      <c r="C376" s="120" t="s">
        <v>64</v>
      </c>
      <c r="D376" s="120" t="s">
        <v>65</v>
      </c>
      <c r="E376" s="137" t="s">
        <v>4940</v>
      </c>
      <c r="F376" s="120" t="s">
        <v>4939</v>
      </c>
      <c r="H376" s="120" t="s">
        <v>2504</v>
      </c>
      <c r="I376" s="138" t="s">
        <v>3674</v>
      </c>
      <c r="J376" s="120" t="s">
        <v>23</v>
      </c>
      <c r="K376" s="126">
        <f>SUMIF(Kalkulator!$C$6:$C$26,I376,Kalkulator!$N$6:$N$26)</f>
        <v>476.66666666666669</v>
      </c>
      <c r="O376" s="120" t="s">
        <v>5579</v>
      </c>
      <c r="P376" s="120" t="s">
        <v>5578</v>
      </c>
      <c r="R376" s="121" t="str">
        <f>TEXT(Kalkulator!$F$3,"d.mm")&amp;" - "&amp;TEXT(Kalkulator!$H$3,"d.mm.rrrr")</f>
        <v>1.04 - 30.04.2024</v>
      </c>
      <c r="S376" s="122">
        <f>Kalkulator!$F$3</f>
        <v>45383</v>
      </c>
      <c r="T376" s="123">
        <f>Kalkulator!$F$3</f>
        <v>45383</v>
      </c>
      <c r="AD376" s="119" t="str">
        <f>VLOOKUP(F376,Lista!A:A,1,0)</f>
        <v>LOK3609</v>
      </c>
    </row>
    <row r="377" spans="1:30">
      <c r="A377" s="120" t="str">
        <f t="shared" si="7"/>
        <v>Dostępny</v>
      </c>
      <c r="C377" s="120" t="s">
        <v>64</v>
      </c>
      <c r="D377" s="120" t="s">
        <v>65</v>
      </c>
      <c r="E377" s="137" t="s">
        <v>4946</v>
      </c>
      <c r="F377" s="120" t="s">
        <v>4945</v>
      </c>
      <c r="H377" s="120" t="s">
        <v>2504</v>
      </c>
      <c r="I377" s="138" t="s">
        <v>3674</v>
      </c>
      <c r="J377" s="120" t="s">
        <v>23</v>
      </c>
      <c r="K377" s="126">
        <f>SUMIF(Kalkulator!$C$6:$C$26,I377,Kalkulator!$N$6:$N$26)</f>
        <v>476.66666666666669</v>
      </c>
      <c r="O377" s="120" t="s">
        <v>5581</v>
      </c>
      <c r="P377" s="120" t="s">
        <v>5580</v>
      </c>
      <c r="R377" s="121" t="str">
        <f>TEXT(Kalkulator!$F$3,"d.mm")&amp;" - "&amp;TEXT(Kalkulator!$H$3,"d.mm.rrrr")</f>
        <v>1.04 - 30.04.2024</v>
      </c>
      <c r="S377" s="122">
        <f>Kalkulator!$F$3</f>
        <v>45383</v>
      </c>
      <c r="T377" s="123">
        <f>Kalkulator!$F$3</f>
        <v>45383</v>
      </c>
      <c r="AD377" s="119" t="str">
        <f>VLOOKUP(F377,Lista!A:A,1,0)</f>
        <v>LOK3610</v>
      </c>
    </row>
    <row r="378" spans="1:30">
      <c r="A378" s="120" t="str">
        <f t="shared" si="7"/>
        <v>Dostępny</v>
      </c>
      <c r="C378" s="120" t="s">
        <v>64</v>
      </c>
      <c r="D378" s="120" t="s">
        <v>65</v>
      </c>
      <c r="E378" s="137" t="s">
        <v>4950</v>
      </c>
      <c r="F378" s="120" t="s">
        <v>4949</v>
      </c>
      <c r="H378" s="120" t="s">
        <v>2504</v>
      </c>
      <c r="I378" s="138" t="s">
        <v>3674</v>
      </c>
      <c r="J378" s="120" t="s">
        <v>23</v>
      </c>
      <c r="K378" s="126">
        <f>SUMIF(Kalkulator!$C$6:$C$26,I378,Kalkulator!$N$6:$N$26)</f>
        <v>476.66666666666669</v>
      </c>
      <c r="O378" s="120" t="s">
        <v>5583</v>
      </c>
      <c r="P378" s="120" t="s">
        <v>5582</v>
      </c>
      <c r="R378" s="121" t="str">
        <f>TEXT(Kalkulator!$F$3,"d.mm")&amp;" - "&amp;TEXT(Kalkulator!$H$3,"d.mm.rrrr")</f>
        <v>1.04 - 30.04.2024</v>
      </c>
      <c r="S378" s="122">
        <f>Kalkulator!$F$3</f>
        <v>45383</v>
      </c>
      <c r="T378" s="123">
        <f>Kalkulator!$F$3</f>
        <v>45383</v>
      </c>
      <c r="AD378" s="119" t="str">
        <f>VLOOKUP(F378,Lista!A:A,1,0)</f>
        <v>LOK3611</v>
      </c>
    </row>
    <row r="379" spans="1:30">
      <c r="A379" s="120" t="str">
        <f t="shared" si="7"/>
        <v>Dostępny</v>
      </c>
      <c r="C379" s="120" t="s">
        <v>64</v>
      </c>
      <c r="D379" s="120" t="s">
        <v>65</v>
      </c>
      <c r="E379" s="137" t="s">
        <v>4956</v>
      </c>
      <c r="F379" s="120" t="s">
        <v>4955</v>
      </c>
      <c r="H379" s="120" t="s">
        <v>2504</v>
      </c>
      <c r="I379" s="138" t="s">
        <v>3674</v>
      </c>
      <c r="J379" s="120" t="s">
        <v>23</v>
      </c>
      <c r="K379" s="126">
        <f>SUMIF(Kalkulator!$C$6:$C$26,I379,Kalkulator!$N$6:$N$26)</f>
        <v>476.66666666666669</v>
      </c>
      <c r="O379" s="120" t="s">
        <v>5585</v>
      </c>
      <c r="P379" s="120" t="s">
        <v>5584</v>
      </c>
      <c r="R379" s="121" t="str">
        <f>TEXT(Kalkulator!$F$3,"d.mm")&amp;" - "&amp;TEXT(Kalkulator!$H$3,"d.mm.rrrr")</f>
        <v>1.04 - 30.04.2024</v>
      </c>
      <c r="S379" s="122">
        <f>Kalkulator!$F$3</f>
        <v>45383</v>
      </c>
      <c r="T379" s="123">
        <f>Kalkulator!$F$3</f>
        <v>45383</v>
      </c>
      <c r="AD379" s="119" t="str">
        <f>VLOOKUP(F379,Lista!A:A,1,0)</f>
        <v>LOK3613</v>
      </c>
    </row>
    <row r="380" spans="1:30">
      <c r="A380" s="120" t="str">
        <f t="shared" si="7"/>
        <v>Dostępny</v>
      </c>
      <c r="C380" s="120" t="s">
        <v>64</v>
      </c>
      <c r="D380" s="120" t="s">
        <v>65</v>
      </c>
      <c r="E380" s="137" t="s">
        <v>4960</v>
      </c>
      <c r="F380" s="120" t="s">
        <v>4959</v>
      </c>
      <c r="H380" s="120" t="s">
        <v>2504</v>
      </c>
      <c r="I380" s="138" t="s">
        <v>3674</v>
      </c>
      <c r="J380" s="120" t="s">
        <v>23</v>
      </c>
      <c r="K380" s="126">
        <f>SUMIF(Kalkulator!$C$6:$C$26,I380,Kalkulator!$N$6:$N$26)</f>
        <v>476.66666666666669</v>
      </c>
      <c r="O380" s="120" t="s">
        <v>5587</v>
      </c>
      <c r="P380" s="120" t="s">
        <v>5586</v>
      </c>
      <c r="R380" s="121" t="str">
        <f>TEXT(Kalkulator!$F$3,"d.mm")&amp;" - "&amp;TEXT(Kalkulator!$H$3,"d.mm.rrrr")</f>
        <v>1.04 - 30.04.2024</v>
      </c>
      <c r="S380" s="122">
        <f>Kalkulator!$F$3</f>
        <v>45383</v>
      </c>
      <c r="T380" s="123">
        <f>Kalkulator!$F$3</f>
        <v>45383</v>
      </c>
      <c r="AD380" s="119" t="str">
        <f>VLOOKUP(F380,Lista!A:A,1,0)</f>
        <v>LOK3614</v>
      </c>
    </row>
    <row r="381" spans="1:30">
      <c r="A381" s="120" t="str">
        <f t="shared" si="7"/>
        <v>Dostępny</v>
      </c>
      <c r="C381" s="120" t="s">
        <v>64</v>
      </c>
      <c r="D381" s="120" t="s">
        <v>65</v>
      </c>
      <c r="E381" s="137" t="s">
        <v>4964</v>
      </c>
      <c r="F381" s="120" t="s">
        <v>4963</v>
      </c>
      <c r="H381" s="120" t="s">
        <v>2504</v>
      </c>
      <c r="I381" s="138" t="s">
        <v>3674</v>
      </c>
      <c r="J381" s="120" t="s">
        <v>23</v>
      </c>
      <c r="K381" s="126">
        <f>SUMIF(Kalkulator!$C$6:$C$26,I381,Kalkulator!$N$6:$N$26)</f>
        <v>476.66666666666669</v>
      </c>
      <c r="O381" s="120" t="s">
        <v>5589</v>
      </c>
      <c r="P381" s="120" t="s">
        <v>5588</v>
      </c>
      <c r="R381" s="121" t="str">
        <f>TEXT(Kalkulator!$F$3,"d.mm")&amp;" - "&amp;TEXT(Kalkulator!$H$3,"d.mm.rrrr")</f>
        <v>1.04 - 30.04.2024</v>
      </c>
      <c r="S381" s="122">
        <f>Kalkulator!$F$3</f>
        <v>45383</v>
      </c>
      <c r="T381" s="123">
        <f>Kalkulator!$F$3</f>
        <v>45383</v>
      </c>
      <c r="AD381" s="119" t="str">
        <f>VLOOKUP(F381,Lista!A:A,1,0)</f>
        <v>LOK3615</v>
      </c>
    </row>
    <row r="382" spans="1:30">
      <c r="A382" s="120" t="str">
        <f t="shared" si="7"/>
        <v>Dostępny</v>
      </c>
      <c r="C382" s="120" t="s">
        <v>64</v>
      </c>
      <c r="D382" s="120" t="s">
        <v>65</v>
      </c>
      <c r="E382" s="137" t="s">
        <v>4968</v>
      </c>
      <c r="F382" s="120" t="s">
        <v>4967</v>
      </c>
      <c r="H382" s="120" t="s">
        <v>2504</v>
      </c>
      <c r="I382" s="138" t="s">
        <v>3674</v>
      </c>
      <c r="J382" s="120" t="s">
        <v>23</v>
      </c>
      <c r="K382" s="126">
        <f>SUMIF(Kalkulator!$C$6:$C$26,I382,Kalkulator!$N$6:$N$26)</f>
        <v>476.66666666666669</v>
      </c>
      <c r="O382" s="120" t="s">
        <v>5591</v>
      </c>
      <c r="P382" s="120" t="s">
        <v>5590</v>
      </c>
      <c r="R382" s="121" t="str">
        <f>TEXT(Kalkulator!$F$3,"d.mm")&amp;" - "&amp;TEXT(Kalkulator!$H$3,"d.mm.rrrr")</f>
        <v>1.04 - 30.04.2024</v>
      </c>
      <c r="S382" s="122">
        <f>Kalkulator!$F$3</f>
        <v>45383</v>
      </c>
      <c r="T382" s="123">
        <f>Kalkulator!$F$3</f>
        <v>45383</v>
      </c>
      <c r="AD382" s="119" t="str">
        <f>VLOOKUP(F382,Lista!A:A,1,0)</f>
        <v>LOK3616</v>
      </c>
    </row>
    <row r="383" spans="1:30">
      <c r="A383" s="120" t="str">
        <f t="shared" si="7"/>
        <v>Dostępny</v>
      </c>
      <c r="C383" s="120" t="s">
        <v>64</v>
      </c>
      <c r="D383" s="120" t="s">
        <v>65</v>
      </c>
      <c r="E383" s="137" t="s">
        <v>4974</v>
      </c>
      <c r="F383" s="120" t="s">
        <v>4973</v>
      </c>
      <c r="H383" s="120" t="s">
        <v>2504</v>
      </c>
      <c r="I383" s="138" t="s">
        <v>3674</v>
      </c>
      <c r="J383" s="120" t="s">
        <v>23</v>
      </c>
      <c r="K383" s="126">
        <f>SUMIF(Kalkulator!$C$6:$C$26,I383,Kalkulator!$N$6:$N$26)</f>
        <v>476.66666666666669</v>
      </c>
      <c r="O383" s="120" t="s">
        <v>5593</v>
      </c>
      <c r="P383" s="120" t="s">
        <v>5592</v>
      </c>
      <c r="R383" s="121" t="str">
        <f>TEXT(Kalkulator!$F$3,"d.mm")&amp;" - "&amp;TEXT(Kalkulator!$H$3,"d.mm.rrrr")</f>
        <v>1.04 - 30.04.2024</v>
      </c>
      <c r="S383" s="122">
        <f>Kalkulator!$F$3</f>
        <v>45383</v>
      </c>
      <c r="T383" s="123">
        <f>Kalkulator!$F$3</f>
        <v>45383</v>
      </c>
      <c r="AD383" s="119" t="str">
        <f>VLOOKUP(F383,Lista!A:A,1,0)</f>
        <v>LOK3617</v>
      </c>
    </row>
    <row r="384" spans="1:30">
      <c r="A384" s="120" t="str">
        <f t="shared" si="7"/>
        <v>Dostępny</v>
      </c>
      <c r="C384" s="120" t="s">
        <v>64</v>
      </c>
      <c r="D384" s="120" t="s">
        <v>65</v>
      </c>
      <c r="E384" s="137" t="s">
        <v>4979</v>
      </c>
      <c r="F384" s="120" t="s">
        <v>4978</v>
      </c>
      <c r="H384" s="120" t="s">
        <v>2504</v>
      </c>
      <c r="I384" s="138" t="s">
        <v>3674</v>
      </c>
      <c r="J384" s="120" t="s">
        <v>23</v>
      </c>
      <c r="K384" s="126">
        <f>SUMIF(Kalkulator!$C$6:$C$26,I384,Kalkulator!$N$6:$N$26)</f>
        <v>476.66666666666669</v>
      </c>
      <c r="O384" s="120" t="s">
        <v>5595</v>
      </c>
      <c r="P384" s="120" t="s">
        <v>5594</v>
      </c>
      <c r="R384" s="121" t="str">
        <f>TEXT(Kalkulator!$F$3,"d.mm")&amp;" - "&amp;TEXT(Kalkulator!$H$3,"d.mm.rrrr")</f>
        <v>1.04 - 30.04.2024</v>
      </c>
      <c r="S384" s="122">
        <f>Kalkulator!$F$3</f>
        <v>45383</v>
      </c>
      <c r="T384" s="123">
        <f>Kalkulator!$F$3</f>
        <v>45383</v>
      </c>
      <c r="AD384" s="119" t="str">
        <f>VLOOKUP(F384,Lista!A:A,1,0)</f>
        <v>LOK3618</v>
      </c>
    </row>
    <row r="385" spans="1:30">
      <c r="A385" s="120" t="str">
        <f t="shared" si="7"/>
        <v>Dostępny</v>
      </c>
      <c r="C385" s="120" t="s">
        <v>64</v>
      </c>
      <c r="D385" s="120" t="s">
        <v>65</v>
      </c>
      <c r="E385" s="137" t="s">
        <v>4984</v>
      </c>
      <c r="F385" s="120" t="s">
        <v>4983</v>
      </c>
      <c r="H385" s="120" t="s">
        <v>2504</v>
      </c>
      <c r="I385" s="138" t="s">
        <v>3674</v>
      </c>
      <c r="J385" s="120" t="s">
        <v>23</v>
      </c>
      <c r="K385" s="126">
        <f>SUMIF(Kalkulator!$C$6:$C$26,I385,Kalkulator!$N$6:$N$26)</f>
        <v>476.66666666666669</v>
      </c>
      <c r="O385" s="120" t="s">
        <v>5597</v>
      </c>
      <c r="P385" s="120" t="s">
        <v>5596</v>
      </c>
      <c r="R385" s="121" t="str">
        <f>TEXT(Kalkulator!$F$3,"d.mm")&amp;" - "&amp;TEXT(Kalkulator!$H$3,"d.mm.rrrr")</f>
        <v>1.04 - 30.04.2024</v>
      </c>
      <c r="S385" s="122">
        <f>Kalkulator!$F$3</f>
        <v>45383</v>
      </c>
      <c r="T385" s="123">
        <f>Kalkulator!$F$3</f>
        <v>45383</v>
      </c>
      <c r="AD385" s="119" t="str">
        <f>VLOOKUP(F385,Lista!A:A,1,0)</f>
        <v>LOK3619</v>
      </c>
    </row>
    <row r="386" spans="1:30">
      <c r="A386" s="120" t="str">
        <f t="shared" si="7"/>
        <v>Dostępny</v>
      </c>
      <c r="C386" s="120" t="s">
        <v>64</v>
      </c>
      <c r="D386" s="120" t="s">
        <v>65</v>
      </c>
      <c r="E386" s="137" t="s">
        <v>4989</v>
      </c>
      <c r="F386" s="120" t="s">
        <v>4988</v>
      </c>
      <c r="H386" s="120" t="s">
        <v>2504</v>
      </c>
      <c r="I386" s="138" t="s">
        <v>3674</v>
      </c>
      <c r="J386" s="120" t="s">
        <v>23</v>
      </c>
      <c r="K386" s="126">
        <f>SUMIF(Kalkulator!$C$6:$C$26,I386,Kalkulator!$N$6:$N$26)</f>
        <v>476.66666666666669</v>
      </c>
      <c r="O386" s="120" t="s">
        <v>5599</v>
      </c>
      <c r="P386" s="120" t="s">
        <v>5598</v>
      </c>
      <c r="R386" s="121" t="str">
        <f>TEXT(Kalkulator!$F$3,"d.mm")&amp;" - "&amp;TEXT(Kalkulator!$H$3,"d.mm.rrrr")</f>
        <v>1.04 - 30.04.2024</v>
      </c>
      <c r="S386" s="122">
        <f>Kalkulator!$F$3</f>
        <v>45383</v>
      </c>
      <c r="T386" s="123">
        <f>Kalkulator!$F$3</f>
        <v>45383</v>
      </c>
      <c r="AD386" s="119" t="str">
        <f>VLOOKUP(F386,Lista!A:A,1,0)</f>
        <v>LOK3620</v>
      </c>
    </row>
    <row r="387" spans="1:30">
      <c r="A387" s="120" t="str">
        <f t="shared" si="7"/>
        <v>Dostępny</v>
      </c>
      <c r="C387" s="120" t="s">
        <v>64</v>
      </c>
      <c r="D387" s="120" t="s">
        <v>65</v>
      </c>
      <c r="E387" s="137" t="s">
        <v>4995</v>
      </c>
      <c r="F387" s="120" t="s">
        <v>4994</v>
      </c>
      <c r="H387" s="120" t="s">
        <v>2504</v>
      </c>
      <c r="I387" s="138" t="s">
        <v>3674</v>
      </c>
      <c r="J387" s="120" t="s">
        <v>23</v>
      </c>
      <c r="K387" s="126">
        <f>SUMIF(Kalkulator!$C$6:$C$26,I387,Kalkulator!$N$6:$N$26)</f>
        <v>476.66666666666669</v>
      </c>
      <c r="O387" s="120" t="s">
        <v>5601</v>
      </c>
      <c r="P387" s="120" t="s">
        <v>5600</v>
      </c>
      <c r="R387" s="121" t="str">
        <f>TEXT(Kalkulator!$F$3,"d.mm")&amp;" - "&amp;TEXT(Kalkulator!$H$3,"d.mm.rrrr")</f>
        <v>1.04 - 30.04.2024</v>
      </c>
      <c r="S387" s="122">
        <f>Kalkulator!$F$3</f>
        <v>45383</v>
      </c>
      <c r="T387" s="123">
        <f>Kalkulator!$F$3</f>
        <v>45383</v>
      </c>
      <c r="AD387" s="119" t="str">
        <f>VLOOKUP(F387,Lista!A:A,1,0)</f>
        <v>LOK3621</v>
      </c>
    </row>
    <row r="388" spans="1:30">
      <c r="A388" s="120" t="str">
        <f t="shared" si="7"/>
        <v>Dostępny</v>
      </c>
      <c r="C388" s="120" t="s">
        <v>64</v>
      </c>
      <c r="D388" s="120" t="s">
        <v>65</v>
      </c>
      <c r="E388" s="137" t="s">
        <v>5000</v>
      </c>
      <c r="F388" s="120" t="s">
        <v>4999</v>
      </c>
      <c r="H388" s="120" t="s">
        <v>2504</v>
      </c>
      <c r="I388" s="138" t="s">
        <v>3674</v>
      </c>
      <c r="J388" s="120" t="s">
        <v>23</v>
      </c>
      <c r="K388" s="126">
        <f>SUMIF(Kalkulator!$C$6:$C$26,I388,Kalkulator!$N$6:$N$26)</f>
        <v>476.66666666666669</v>
      </c>
      <c r="O388" s="120" t="s">
        <v>5603</v>
      </c>
      <c r="P388" s="120" t="s">
        <v>5602</v>
      </c>
      <c r="R388" s="121" t="str">
        <f>TEXT(Kalkulator!$F$3,"d.mm")&amp;" - "&amp;TEXT(Kalkulator!$H$3,"d.mm.rrrr")</f>
        <v>1.04 - 30.04.2024</v>
      </c>
      <c r="S388" s="122">
        <f>Kalkulator!$F$3</f>
        <v>45383</v>
      </c>
      <c r="T388" s="123">
        <f>Kalkulator!$F$3</f>
        <v>45383</v>
      </c>
      <c r="AD388" s="119" t="str">
        <f>VLOOKUP(F388,Lista!A:A,1,0)</f>
        <v>LOK3622</v>
      </c>
    </row>
    <row r="389" spans="1:30">
      <c r="A389" s="120" t="str">
        <f t="shared" si="7"/>
        <v>Dostępny</v>
      </c>
      <c r="C389" s="120" t="s">
        <v>58</v>
      </c>
      <c r="D389" s="120" t="s">
        <v>154</v>
      </c>
      <c r="E389" s="137" t="s">
        <v>5006</v>
      </c>
      <c r="F389" s="120" t="s">
        <v>5005</v>
      </c>
      <c r="H389" s="120" t="s">
        <v>2504</v>
      </c>
      <c r="I389" s="138" t="s">
        <v>3674</v>
      </c>
      <c r="J389" s="120" t="s">
        <v>23</v>
      </c>
      <c r="K389" s="126">
        <f>SUMIF(Kalkulator!$C$6:$C$26,I389,Kalkulator!$N$6:$N$26)</f>
        <v>476.66666666666669</v>
      </c>
      <c r="O389" s="120" t="s">
        <v>5605</v>
      </c>
      <c r="P389" s="120" t="s">
        <v>5604</v>
      </c>
      <c r="R389" s="121" t="str">
        <f>TEXT(Kalkulator!$F$3,"d.mm")&amp;" - "&amp;TEXT(Kalkulator!$H$3,"d.mm.rrrr")</f>
        <v>1.04 - 30.04.2024</v>
      </c>
      <c r="S389" s="122">
        <f>Kalkulator!$F$3</f>
        <v>45383</v>
      </c>
      <c r="T389" s="123">
        <f>Kalkulator!$F$3</f>
        <v>45383</v>
      </c>
      <c r="AD389" s="119" t="str">
        <f>VLOOKUP(F389,Lista!A:A,1,0)</f>
        <v>LOK3626</v>
      </c>
    </row>
    <row r="390" spans="1:30">
      <c r="A390" s="120" t="str">
        <f t="shared" si="7"/>
        <v>Dostępny</v>
      </c>
      <c r="C390" s="120" t="s">
        <v>58</v>
      </c>
      <c r="D390" s="120" t="s">
        <v>154</v>
      </c>
      <c r="E390" s="137" t="s">
        <v>5011</v>
      </c>
      <c r="F390" s="120" t="s">
        <v>5010</v>
      </c>
      <c r="H390" s="120" t="s">
        <v>2504</v>
      </c>
      <c r="I390" s="138" t="s">
        <v>3674</v>
      </c>
      <c r="J390" s="120" t="s">
        <v>23</v>
      </c>
      <c r="K390" s="126">
        <f>SUMIF(Kalkulator!$C$6:$C$26,I390,Kalkulator!$N$6:$N$26)</f>
        <v>476.66666666666669</v>
      </c>
      <c r="O390" s="120" t="s">
        <v>5607</v>
      </c>
      <c r="P390" s="120" t="s">
        <v>5606</v>
      </c>
      <c r="R390" s="121" t="str">
        <f>TEXT(Kalkulator!$F$3,"d.mm")&amp;" - "&amp;TEXT(Kalkulator!$H$3,"d.mm.rrrr")</f>
        <v>1.04 - 30.04.2024</v>
      </c>
      <c r="S390" s="122">
        <f>Kalkulator!$F$3</f>
        <v>45383</v>
      </c>
      <c r="T390" s="123">
        <f>Kalkulator!$F$3</f>
        <v>45383</v>
      </c>
      <c r="AD390" s="119" t="str">
        <f>VLOOKUP(F390,Lista!A:A,1,0)</f>
        <v>LOK3627</v>
      </c>
    </row>
    <row r="391" spans="1:30">
      <c r="A391" s="120" t="str">
        <f t="shared" si="7"/>
        <v>Dostępny</v>
      </c>
      <c r="C391" s="120" t="s">
        <v>54</v>
      </c>
      <c r="D391" s="120" t="s">
        <v>5017</v>
      </c>
      <c r="E391" s="137" t="s">
        <v>5018</v>
      </c>
      <c r="F391" s="120" t="s">
        <v>5016</v>
      </c>
      <c r="H391" s="120" t="s">
        <v>2504</v>
      </c>
      <c r="I391" s="138" t="s">
        <v>3674</v>
      </c>
      <c r="J391" s="120" t="s">
        <v>23</v>
      </c>
      <c r="K391" s="126">
        <f>SUMIF(Kalkulator!$C$6:$C$26,I391,Kalkulator!$N$6:$N$26)</f>
        <v>476.66666666666669</v>
      </c>
      <c r="O391" s="120" t="s">
        <v>5609</v>
      </c>
      <c r="P391" s="120" t="s">
        <v>5608</v>
      </c>
      <c r="R391" s="121" t="str">
        <f>TEXT(Kalkulator!$F$3,"d.mm")&amp;" - "&amp;TEXT(Kalkulator!$H$3,"d.mm.rrrr")</f>
        <v>1.04 - 30.04.2024</v>
      </c>
      <c r="S391" s="122">
        <f>Kalkulator!$F$3</f>
        <v>45383</v>
      </c>
      <c r="T391" s="123">
        <f>Kalkulator!$F$3</f>
        <v>45383</v>
      </c>
      <c r="AD391" s="119" t="str">
        <f>VLOOKUP(F391,Lista!A:A,1,0)</f>
        <v>LOK3630</v>
      </c>
    </row>
    <row r="392" spans="1:30">
      <c r="A392" s="120" t="str">
        <f t="shared" si="7"/>
        <v>Dostępny</v>
      </c>
      <c r="C392" s="120" t="s">
        <v>58</v>
      </c>
      <c r="D392" s="120" t="s">
        <v>157</v>
      </c>
      <c r="E392" s="137" t="s">
        <v>5022</v>
      </c>
      <c r="F392" s="120" t="s">
        <v>5021</v>
      </c>
      <c r="H392" s="120" t="s">
        <v>2504</v>
      </c>
      <c r="I392" s="138" t="s">
        <v>3674</v>
      </c>
      <c r="J392" s="120" t="s">
        <v>23</v>
      </c>
      <c r="K392" s="126">
        <f>SUMIF(Kalkulator!$C$6:$C$26,I392,Kalkulator!$N$6:$N$26)</f>
        <v>476.66666666666669</v>
      </c>
      <c r="O392" s="120" t="s">
        <v>5611</v>
      </c>
      <c r="P392" s="120" t="s">
        <v>5610</v>
      </c>
      <c r="R392" s="121" t="str">
        <f>TEXT(Kalkulator!$F$3,"d.mm")&amp;" - "&amp;TEXT(Kalkulator!$H$3,"d.mm.rrrr")</f>
        <v>1.04 - 30.04.2024</v>
      </c>
      <c r="S392" s="122">
        <f>Kalkulator!$F$3</f>
        <v>45383</v>
      </c>
      <c r="T392" s="123">
        <f>Kalkulator!$F$3</f>
        <v>45383</v>
      </c>
      <c r="AD392" s="119" t="str">
        <f>VLOOKUP(F392,Lista!A:A,1,0)</f>
        <v>LOK3632</v>
      </c>
    </row>
    <row r="393" spans="1:30">
      <c r="A393" s="120" t="str">
        <f t="shared" si="7"/>
        <v>Dostępny</v>
      </c>
      <c r="C393" s="120" t="s">
        <v>29</v>
      </c>
      <c r="D393" s="120" t="s">
        <v>5718</v>
      </c>
      <c r="E393" s="137" t="s">
        <v>5719</v>
      </c>
      <c r="F393" s="120" t="s">
        <v>5717</v>
      </c>
      <c r="H393" s="120" t="s">
        <v>2504</v>
      </c>
      <c r="I393" s="138" t="s">
        <v>3674</v>
      </c>
      <c r="J393" s="120" t="s">
        <v>23</v>
      </c>
      <c r="K393" s="126">
        <f>SUMIF(Kalkulator!$C$6:$C$26,I393,Kalkulator!$N$6:$N$26)</f>
        <v>476.66666666666669</v>
      </c>
      <c r="O393" s="120" t="s">
        <v>5906</v>
      </c>
      <c r="P393" s="120" t="s">
        <v>5550</v>
      </c>
      <c r="R393" s="121" t="str">
        <f>TEXT(Kalkulator!$F$3,"d.mm")&amp;" - "&amp;TEXT(Kalkulator!$H$3,"d.mm.rrrr")</f>
        <v>1.04 - 30.04.2024</v>
      </c>
      <c r="S393" s="122">
        <f>Kalkulator!$F$3</f>
        <v>45383</v>
      </c>
      <c r="T393" s="123">
        <f>Kalkulator!$F$3</f>
        <v>45383</v>
      </c>
      <c r="AD393" s="119" t="str">
        <f>VLOOKUP(F393,Lista!A:A,1,0)</f>
        <v>LOK3634</v>
      </c>
    </row>
    <row r="394" spans="1:30">
      <c r="A394" s="120" t="str">
        <f t="shared" si="7"/>
        <v>Dostępny</v>
      </c>
      <c r="C394" s="120" t="s">
        <v>29</v>
      </c>
      <c r="D394" s="120" t="s">
        <v>5718</v>
      </c>
      <c r="E394" s="137" t="s">
        <v>5721</v>
      </c>
      <c r="F394" s="120" t="s">
        <v>5720</v>
      </c>
      <c r="H394" s="120" t="s">
        <v>2504</v>
      </c>
      <c r="I394" s="138" t="s">
        <v>3674</v>
      </c>
      <c r="J394" s="120" t="s">
        <v>23</v>
      </c>
      <c r="K394" s="126">
        <f>SUMIF(Kalkulator!$C$6:$C$26,I394,Kalkulator!$N$6:$N$26)</f>
        <v>476.66666666666669</v>
      </c>
      <c r="O394" s="120" t="s">
        <v>5907</v>
      </c>
      <c r="P394" s="120" t="s">
        <v>5869</v>
      </c>
      <c r="R394" s="121" t="str">
        <f>TEXT(Kalkulator!$F$3,"d.mm")&amp;" - "&amp;TEXT(Kalkulator!$H$3,"d.mm.rrrr")</f>
        <v>1.04 - 30.04.2024</v>
      </c>
      <c r="S394" s="122">
        <f>Kalkulator!$F$3</f>
        <v>45383</v>
      </c>
      <c r="T394" s="123">
        <f>Kalkulator!$F$3</f>
        <v>45383</v>
      </c>
      <c r="AD394" s="119" t="str">
        <f>VLOOKUP(F394,Lista!A:A,1,0)</f>
        <v>LOK3635</v>
      </c>
    </row>
    <row r="395" spans="1:30">
      <c r="A395" s="120" t="str">
        <f t="shared" si="7"/>
        <v>Dostępny</v>
      </c>
      <c r="C395" s="120" t="s">
        <v>101</v>
      </c>
      <c r="D395" s="120" t="s">
        <v>5027</v>
      </c>
      <c r="E395" s="137" t="s">
        <v>5028</v>
      </c>
      <c r="F395" s="120" t="s">
        <v>5026</v>
      </c>
      <c r="H395" s="120" t="s">
        <v>2504</v>
      </c>
      <c r="I395" s="138" t="s">
        <v>3674</v>
      </c>
      <c r="J395" s="120" t="s">
        <v>23</v>
      </c>
      <c r="K395" s="126">
        <f>SUMIF(Kalkulator!$C$6:$C$26,I395,Kalkulator!$N$6:$N$26)</f>
        <v>476.66666666666669</v>
      </c>
      <c r="O395" s="120" t="s">
        <v>5613</v>
      </c>
      <c r="P395" s="120" t="s">
        <v>5612</v>
      </c>
      <c r="R395" s="121" t="str">
        <f>TEXT(Kalkulator!$F$3,"d.mm")&amp;" - "&amp;TEXT(Kalkulator!$H$3,"d.mm.rrrr")</f>
        <v>1.04 - 30.04.2024</v>
      </c>
      <c r="S395" s="122">
        <f>Kalkulator!$F$3</f>
        <v>45383</v>
      </c>
      <c r="T395" s="123">
        <f>Kalkulator!$F$3</f>
        <v>45383</v>
      </c>
      <c r="AD395" s="119" t="str">
        <f>VLOOKUP(F395,Lista!A:A,1,0)</f>
        <v>LOK3636</v>
      </c>
    </row>
    <row r="396" spans="1:30">
      <c r="A396" s="120" t="str">
        <f t="shared" si="7"/>
        <v>Dostępny</v>
      </c>
      <c r="C396" s="120" t="s">
        <v>233</v>
      </c>
      <c r="D396" s="120" t="s">
        <v>234</v>
      </c>
      <c r="E396" s="137" t="s">
        <v>793</v>
      </c>
      <c r="F396" s="120" t="s">
        <v>792</v>
      </c>
      <c r="H396" s="120" t="s">
        <v>2504</v>
      </c>
      <c r="I396" s="120" t="s">
        <v>1657</v>
      </c>
      <c r="J396" s="120" t="s">
        <v>23</v>
      </c>
      <c r="K396" s="126">
        <f>SUMIF(Kalkulator!$C$6:$C$30,I396,Kalkulator!$N$6:$N$30)</f>
        <v>1452</v>
      </c>
      <c r="O396" s="120" t="s">
        <v>2623</v>
      </c>
      <c r="P396" s="120" t="s">
        <v>2624</v>
      </c>
      <c r="R396" s="121" t="str">
        <f>TEXT(Kalkulator!$F$3,"d.mm")&amp;" - "&amp;TEXT(Kalkulator!$H$3,"d.mm.rrrr")</f>
        <v>1.04 - 30.04.2024</v>
      </c>
      <c r="S396" s="122">
        <f>Kalkulator!$F$3</f>
        <v>45383</v>
      </c>
      <c r="T396" s="123">
        <f>Kalkulator!$F$3</f>
        <v>45383</v>
      </c>
      <c r="AD396" s="119" t="str">
        <f>VLOOKUP(F396,Lista!A:A,1,0)</f>
        <v>LOK2869</v>
      </c>
    </row>
    <row r="397" spans="1:30">
      <c r="A397" s="120" t="str">
        <f t="shared" si="7"/>
        <v>Dostępny</v>
      </c>
      <c r="C397" s="120" t="s">
        <v>233</v>
      </c>
      <c r="D397" s="120" t="s">
        <v>234</v>
      </c>
      <c r="E397" s="137" t="s">
        <v>796</v>
      </c>
      <c r="F397" s="120" t="s">
        <v>795</v>
      </c>
      <c r="H397" s="120" t="s">
        <v>2504</v>
      </c>
      <c r="I397" s="120" t="s">
        <v>1657</v>
      </c>
      <c r="J397" s="120" t="s">
        <v>23</v>
      </c>
      <c r="K397" s="126">
        <f>SUMIF(Kalkulator!$C$6:$C$30,I397,Kalkulator!$N$6:$N$30)</f>
        <v>1452</v>
      </c>
      <c r="O397" s="120" t="s">
        <v>2625</v>
      </c>
      <c r="P397" s="120" t="s">
        <v>2626</v>
      </c>
      <c r="R397" s="121" t="str">
        <f>TEXT(Kalkulator!$F$3,"d.mm")&amp;" - "&amp;TEXT(Kalkulator!$H$3,"d.mm.rrrr")</f>
        <v>1.04 - 30.04.2024</v>
      </c>
      <c r="S397" s="122">
        <f>Kalkulator!$F$3</f>
        <v>45383</v>
      </c>
      <c r="T397" s="123">
        <f>Kalkulator!$F$3</f>
        <v>45383</v>
      </c>
      <c r="AD397" s="119" t="str">
        <f>VLOOKUP(F397,Lista!A:A,1,0)</f>
        <v>LOK2867</v>
      </c>
    </row>
    <row r="398" spans="1:30">
      <c r="A398" s="120" t="str">
        <f t="shared" si="7"/>
        <v>Dostępny</v>
      </c>
      <c r="C398" s="120" t="s">
        <v>233</v>
      </c>
      <c r="D398" s="120" t="s">
        <v>234</v>
      </c>
      <c r="E398" s="137" t="s">
        <v>799</v>
      </c>
      <c r="F398" s="120" t="s">
        <v>798</v>
      </c>
      <c r="H398" s="120" t="s">
        <v>2504</v>
      </c>
      <c r="I398" s="120" t="s">
        <v>1657</v>
      </c>
      <c r="J398" s="120" t="s">
        <v>23</v>
      </c>
      <c r="K398" s="126">
        <f>SUMIF(Kalkulator!$C$6:$C$30,I398,Kalkulator!$N$6:$N$30)</f>
        <v>1452</v>
      </c>
      <c r="O398" s="120" t="s">
        <v>2627</v>
      </c>
      <c r="P398" s="120" t="s">
        <v>2628</v>
      </c>
      <c r="R398" s="121" t="str">
        <f>TEXT(Kalkulator!$F$3,"d.mm")&amp;" - "&amp;TEXT(Kalkulator!$H$3,"d.mm.rrrr")</f>
        <v>1.04 - 30.04.2024</v>
      </c>
      <c r="S398" s="122">
        <f>Kalkulator!$F$3</f>
        <v>45383</v>
      </c>
      <c r="T398" s="123">
        <f>Kalkulator!$F$3</f>
        <v>45383</v>
      </c>
      <c r="AD398" s="119" t="str">
        <f>VLOOKUP(F398,Lista!A:A,1,0)</f>
        <v>LOK2870</v>
      </c>
    </row>
    <row r="399" spans="1:30">
      <c r="A399" s="120" t="str">
        <f t="shared" si="7"/>
        <v>Dostępny</v>
      </c>
      <c r="C399" s="120" t="s">
        <v>233</v>
      </c>
      <c r="D399" s="120" t="s">
        <v>234</v>
      </c>
      <c r="E399" s="137" t="s">
        <v>801</v>
      </c>
      <c r="F399" s="120" t="s">
        <v>800</v>
      </c>
      <c r="H399" s="120" t="s">
        <v>2504</v>
      </c>
      <c r="I399" s="120" t="s">
        <v>1657</v>
      </c>
      <c r="J399" s="120" t="s">
        <v>23</v>
      </c>
      <c r="K399" s="126">
        <f>SUMIF(Kalkulator!$C$6:$C$30,I399,Kalkulator!$N$6:$N$30)</f>
        <v>1452</v>
      </c>
      <c r="O399" s="120" t="s">
        <v>2629</v>
      </c>
      <c r="P399" s="120" t="s">
        <v>2630</v>
      </c>
      <c r="R399" s="121" t="str">
        <f>TEXT(Kalkulator!$F$3,"d.mm")&amp;" - "&amp;TEXT(Kalkulator!$H$3,"d.mm.rrrr")</f>
        <v>1.04 - 30.04.2024</v>
      </c>
      <c r="S399" s="122">
        <f>Kalkulator!$F$3</f>
        <v>45383</v>
      </c>
      <c r="T399" s="123">
        <f>Kalkulator!$F$3</f>
        <v>45383</v>
      </c>
      <c r="AD399" s="119" t="str">
        <f>VLOOKUP(F399,Lista!A:A,1,0)</f>
        <v>LOK2868</v>
      </c>
    </row>
    <row r="400" spans="1:30">
      <c r="A400" s="120" t="str">
        <f t="shared" si="7"/>
        <v>Dostępny</v>
      </c>
      <c r="C400" s="120" t="s">
        <v>233</v>
      </c>
      <c r="D400" s="120" t="s">
        <v>234</v>
      </c>
      <c r="E400" s="137" t="s">
        <v>733</v>
      </c>
      <c r="F400" s="120" t="s">
        <v>802</v>
      </c>
      <c r="H400" s="120" t="s">
        <v>2504</v>
      </c>
      <c r="I400" s="120" t="s">
        <v>1657</v>
      </c>
      <c r="J400" s="120" t="s">
        <v>23</v>
      </c>
      <c r="K400" s="126">
        <f>SUMIF(Kalkulator!$C$6:$C$30,I400,Kalkulator!$N$6:$N$30)</f>
        <v>1452</v>
      </c>
      <c r="O400" s="120" t="s">
        <v>2631</v>
      </c>
      <c r="P400" s="120" t="s">
        <v>2632</v>
      </c>
      <c r="R400" s="121" t="str">
        <f>TEXT(Kalkulator!$F$3,"d.mm")&amp;" - "&amp;TEXT(Kalkulator!$H$3,"d.mm.rrrr")</f>
        <v>1.04 - 30.04.2024</v>
      </c>
      <c r="S400" s="122">
        <f>Kalkulator!$F$3</f>
        <v>45383</v>
      </c>
      <c r="T400" s="123">
        <f>Kalkulator!$F$3</f>
        <v>45383</v>
      </c>
      <c r="AD400" s="119" t="str">
        <f>VLOOKUP(F400,Lista!A:A,1,0)</f>
        <v>LOK2866</v>
      </c>
    </row>
    <row r="401" spans="1:30">
      <c r="A401" s="120" t="str">
        <f t="shared" si="7"/>
        <v>Dostępny</v>
      </c>
      <c r="C401" s="120" t="s">
        <v>64</v>
      </c>
      <c r="D401" s="120" t="s">
        <v>805</v>
      </c>
      <c r="E401" s="137" t="s">
        <v>806</v>
      </c>
      <c r="F401" s="120" t="s">
        <v>804</v>
      </c>
      <c r="H401" s="120" t="s">
        <v>2504</v>
      </c>
      <c r="I401" s="120" t="s">
        <v>1657</v>
      </c>
      <c r="J401" s="120" t="s">
        <v>23</v>
      </c>
      <c r="K401" s="126">
        <f>SUMIF(Kalkulator!$C$6:$C$30,I401,Kalkulator!$N$6:$N$30)</f>
        <v>1452</v>
      </c>
      <c r="O401" s="120" t="s">
        <v>2633</v>
      </c>
      <c r="P401" s="120" t="s">
        <v>2634</v>
      </c>
      <c r="R401" s="121" t="str">
        <f>TEXT(Kalkulator!$F$3,"d.mm")&amp;" - "&amp;TEXT(Kalkulator!$H$3,"d.mm.rrrr")</f>
        <v>1.04 - 30.04.2024</v>
      </c>
      <c r="S401" s="122">
        <f>Kalkulator!$F$3</f>
        <v>45383</v>
      </c>
      <c r="T401" s="123">
        <f>Kalkulator!$F$3</f>
        <v>45383</v>
      </c>
      <c r="AD401" s="119" t="str">
        <f>VLOOKUP(F401,Lista!A:A,1,0)</f>
        <v>LOK2871</v>
      </c>
    </row>
    <row r="402" spans="1:30">
      <c r="A402" s="120" t="str">
        <f t="shared" si="7"/>
        <v>Dostępny</v>
      </c>
      <c r="C402" s="120" t="s">
        <v>126</v>
      </c>
      <c r="D402" s="120" t="s">
        <v>808</v>
      </c>
      <c r="E402" s="137" t="s">
        <v>809</v>
      </c>
      <c r="F402" s="120" t="s">
        <v>807</v>
      </c>
      <c r="H402" s="120" t="s">
        <v>2504</v>
      </c>
      <c r="I402" s="120" t="s">
        <v>1657</v>
      </c>
      <c r="J402" s="120" t="s">
        <v>23</v>
      </c>
      <c r="K402" s="126">
        <f>SUMIF(Kalkulator!$C$6:$C$30,I402,Kalkulator!$N$6:$N$30)</f>
        <v>1452</v>
      </c>
      <c r="O402" s="120" t="s">
        <v>2635</v>
      </c>
      <c r="P402" s="120" t="s">
        <v>2636</v>
      </c>
      <c r="R402" s="121" t="str">
        <f>TEXT(Kalkulator!$F$3,"d.mm")&amp;" - "&amp;TEXT(Kalkulator!$H$3,"d.mm.rrrr")</f>
        <v>1.04 - 30.04.2024</v>
      </c>
      <c r="S402" s="122">
        <f>Kalkulator!$F$3</f>
        <v>45383</v>
      </c>
      <c r="T402" s="123">
        <f>Kalkulator!$F$3</f>
        <v>45383</v>
      </c>
      <c r="AD402" s="119" t="str">
        <f>VLOOKUP(F402,Lista!A:A,1,0)</f>
        <v>LOK2872</v>
      </c>
    </row>
    <row r="403" spans="1:30">
      <c r="A403" s="120" t="str">
        <f t="shared" si="7"/>
        <v>Dostępny</v>
      </c>
      <c r="C403" s="120" t="s">
        <v>18</v>
      </c>
      <c r="D403" s="120" t="s">
        <v>19</v>
      </c>
      <c r="E403" s="137" t="s">
        <v>1666</v>
      </c>
      <c r="F403" s="120" t="s">
        <v>1665</v>
      </c>
      <c r="H403" s="120" t="s">
        <v>2504</v>
      </c>
      <c r="I403" s="120" t="s">
        <v>1657</v>
      </c>
      <c r="J403" s="120" t="s">
        <v>23</v>
      </c>
      <c r="K403" s="126">
        <f>SUMIF(Kalkulator!$C$6:$C$30,I403,Kalkulator!$N$6:$N$30)</f>
        <v>1452</v>
      </c>
      <c r="O403" s="120" t="s">
        <v>2637</v>
      </c>
      <c r="P403" s="120" t="s">
        <v>2638</v>
      </c>
      <c r="R403" s="121" t="str">
        <f>TEXT(Kalkulator!$F$3,"d.mm")&amp;" - "&amp;TEXT(Kalkulator!$H$3,"d.mm.rrrr")</f>
        <v>1.04 - 30.04.2024</v>
      </c>
      <c r="S403" s="122">
        <f>Kalkulator!$F$3</f>
        <v>45383</v>
      </c>
      <c r="T403" s="123">
        <f>Kalkulator!$F$3</f>
        <v>45383</v>
      </c>
      <c r="AD403" s="119" t="str">
        <f>VLOOKUP(F403,Lista!A:A,1,0)</f>
        <v>LOK3089</v>
      </c>
    </row>
    <row r="404" spans="1:30">
      <c r="A404" s="120" t="str">
        <f t="shared" si="7"/>
        <v>Dostępny</v>
      </c>
      <c r="C404" s="120" t="s">
        <v>18</v>
      </c>
      <c r="D404" s="120" t="s">
        <v>19</v>
      </c>
      <c r="E404" s="137" t="s">
        <v>727</v>
      </c>
      <c r="F404" s="120" t="s">
        <v>1668</v>
      </c>
      <c r="H404" s="120" t="s">
        <v>2504</v>
      </c>
      <c r="I404" s="120" t="s">
        <v>1657</v>
      </c>
      <c r="J404" s="120" t="s">
        <v>23</v>
      </c>
      <c r="K404" s="126">
        <f>SUMIF(Kalkulator!$C$6:$C$30,I404,Kalkulator!$N$6:$N$30)</f>
        <v>1452</v>
      </c>
      <c r="O404" s="120" t="s">
        <v>2639</v>
      </c>
      <c r="P404" s="120" t="s">
        <v>2640</v>
      </c>
      <c r="R404" s="121" t="str">
        <f>TEXT(Kalkulator!$F$3,"d.mm")&amp;" - "&amp;TEXT(Kalkulator!$H$3,"d.mm.rrrr")</f>
        <v>1.04 - 30.04.2024</v>
      </c>
      <c r="S404" s="122">
        <f>Kalkulator!$F$3</f>
        <v>45383</v>
      </c>
      <c r="T404" s="123">
        <f>Kalkulator!$F$3</f>
        <v>45383</v>
      </c>
      <c r="AD404" s="119" t="str">
        <f>VLOOKUP(F404,Lista!A:A,1,0)</f>
        <v>LOK3090</v>
      </c>
    </row>
    <row r="405" spans="1:30">
      <c r="A405" s="120" t="str">
        <f t="shared" si="7"/>
        <v>Dostępny</v>
      </c>
      <c r="C405" s="120" t="s">
        <v>18</v>
      </c>
      <c r="D405" s="120" t="s">
        <v>19</v>
      </c>
      <c r="E405" s="137" t="s">
        <v>811</v>
      </c>
      <c r="F405" s="120" t="s">
        <v>810</v>
      </c>
      <c r="H405" s="120" t="s">
        <v>2504</v>
      </c>
      <c r="I405" s="120" t="s">
        <v>1657</v>
      </c>
      <c r="J405" s="120" t="s">
        <v>23</v>
      </c>
      <c r="K405" s="126">
        <f>SUMIF(Kalkulator!$C$6:$C$30,I405,Kalkulator!$N$6:$N$30)</f>
        <v>1452</v>
      </c>
      <c r="O405" s="120" t="s">
        <v>2641</v>
      </c>
      <c r="P405" s="120" t="s">
        <v>2642</v>
      </c>
      <c r="R405" s="121" t="str">
        <f>TEXT(Kalkulator!$F$3,"d.mm")&amp;" - "&amp;TEXT(Kalkulator!$H$3,"d.mm.rrrr")</f>
        <v>1.04 - 30.04.2024</v>
      </c>
      <c r="S405" s="122">
        <f>Kalkulator!$F$3</f>
        <v>45383</v>
      </c>
      <c r="T405" s="123">
        <f>Kalkulator!$F$3</f>
        <v>45383</v>
      </c>
      <c r="AD405" s="119" t="str">
        <f>VLOOKUP(F405,Lista!A:A,1,0)</f>
        <v>LOK2835</v>
      </c>
    </row>
    <row r="406" spans="1:30">
      <c r="A406" s="120" t="str">
        <f t="shared" si="7"/>
        <v>Dostępny</v>
      </c>
      <c r="C406" s="120" t="s">
        <v>18</v>
      </c>
      <c r="D406" s="120" t="s">
        <v>19</v>
      </c>
      <c r="E406" s="137" t="s">
        <v>20</v>
      </c>
      <c r="F406" s="120" t="s">
        <v>812</v>
      </c>
      <c r="H406" s="120" t="s">
        <v>2504</v>
      </c>
      <c r="I406" s="120" t="s">
        <v>1657</v>
      </c>
      <c r="J406" s="120" t="s">
        <v>23</v>
      </c>
      <c r="K406" s="126">
        <f>SUMIF(Kalkulator!$C$6:$C$30,I406,Kalkulator!$N$6:$N$30)</f>
        <v>1452</v>
      </c>
      <c r="O406" s="120" t="s">
        <v>2643</v>
      </c>
      <c r="P406" s="120" t="s">
        <v>2644</v>
      </c>
      <c r="R406" s="121" t="str">
        <f>TEXT(Kalkulator!$F$3,"d.mm")&amp;" - "&amp;TEXT(Kalkulator!$H$3,"d.mm.rrrr")</f>
        <v>1.04 - 30.04.2024</v>
      </c>
      <c r="S406" s="122">
        <f>Kalkulator!$F$3</f>
        <v>45383</v>
      </c>
      <c r="T406" s="123">
        <f>Kalkulator!$F$3</f>
        <v>45383</v>
      </c>
      <c r="AD406" s="119" t="str">
        <f>VLOOKUP(F406,Lista!A:A,1,0)</f>
        <v>LOK2874</v>
      </c>
    </row>
    <row r="407" spans="1:30">
      <c r="A407" s="120" t="str">
        <f t="shared" si="7"/>
        <v>Dostępny</v>
      </c>
      <c r="C407" s="120" t="s">
        <v>18</v>
      </c>
      <c r="D407" s="120" t="s">
        <v>19</v>
      </c>
      <c r="E407" s="137" t="s">
        <v>814</v>
      </c>
      <c r="F407" s="120" t="s">
        <v>813</v>
      </c>
      <c r="H407" s="120" t="s">
        <v>2504</v>
      </c>
      <c r="I407" s="120" t="s">
        <v>1657</v>
      </c>
      <c r="J407" s="120" t="s">
        <v>23</v>
      </c>
      <c r="K407" s="126">
        <f>SUMIF(Kalkulator!$C$6:$C$30,I407,Kalkulator!$N$6:$N$30)</f>
        <v>1452</v>
      </c>
      <c r="O407" s="120" t="s">
        <v>2645</v>
      </c>
      <c r="P407" s="120" t="s">
        <v>2646</v>
      </c>
      <c r="R407" s="121" t="str">
        <f>TEXT(Kalkulator!$F$3,"d.mm")&amp;" - "&amp;TEXT(Kalkulator!$H$3,"d.mm.rrrr")</f>
        <v>1.04 - 30.04.2024</v>
      </c>
      <c r="S407" s="122">
        <f>Kalkulator!$F$3</f>
        <v>45383</v>
      </c>
      <c r="T407" s="123">
        <f>Kalkulator!$F$3</f>
        <v>45383</v>
      </c>
      <c r="AD407" s="119" t="str">
        <f>VLOOKUP(F407,Lista!A:A,1,0)</f>
        <v>LOK2873</v>
      </c>
    </row>
    <row r="408" spans="1:30">
      <c r="A408" s="120" t="str">
        <f t="shared" si="7"/>
        <v>Dostępny</v>
      </c>
      <c r="C408" s="120" t="s">
        <v>18</v>
      </c>
      <c r="D408" s="120" t="s">
        <v>19</v>
      </c>
      <c r="E408" s="137" t="s">
        <v>167</v>
      </c>
      <c r="F408" s="120" t="s">
        <v>815</v>
      </c>
      <c r="H408" s="120" t="s">
        <v>2504</v>
      </c>
      <c r="I408" s="120" t="s">
        <v>1657</v>
      </c>
      <c r="J408" s="120" t="s">
        <v>23</v>
      </c>
      <c r="K408" s="126">
        <f>SUMIF(Kalkulator!$C$6:$C$30,I408,Kalkulator!$N$6:$N$30)</f>
        <v>1452</v>
      </c>
      <c r="O408" s="120" t="s">
        <v>2647</v>
      </c>
      <c r="P408" s="120" t="s">
        <v>2648</v>
      </c>
      <c r="R408" s="121" t="str">
        <f>TEXT(Kalkulator!$F$3,"d.mm")&amp;" - "&amp;TEXT(Kalkulator!$H$3,"d.mm.rrrr")</f>
        <v>1.04 - 30.04.2024</v>
      </c>
      <c r="S408" s="122">
        <f>Kalkulator!$F$3</f>
        <v>45383</v>
      </c>
      <c r="T408" s="123">
        <f>Kalkulator!$F$3</f>
        <v>45383</v>
      </c>
      <c r="AD408" s="119" t="str">
        <f>VLOOKUP(F408,Lista!A:A,1,0)</f>
        <v>LOK2876</v>
      </c>
    </row>
    <row r="409" spans="1:30">
      <c r="A409" s="120" t="str">
        <f t="shared" si="7"/>
        <v>Dostępny</v>
      </c>
      <c r="C409" s="120" t="s">
        <v>18</v>
      </c>
      <c r="D409" s="120" t="s">
        <v>19</v>
      </c>
      <c r="E409" s="137" t="s">
        <v>99</v>
      </c>
      <c r="F409" s="120" t="s">
        <v>817</v>
      </c>
      <c r="H409" s="120" t="s">
        <v>2504</v>
      </c>
      <c r="I409" s="120" t="s">
        <v>1657</v>
      </c>
      <c r="J409" s="120" t="s">
        <v>23</v>
      </c>
      <c r="K409" s="126">
        <f>SUMIF(Kalkulator!$C$6:$C$30,I409,Kalkulator!$N$6:$N$30)</f>
        <v>1452</v>
      </c>
      <c r="O409" s="120" t="s">
        <v>2649</v>
      </c>
      <c r="P409" s="120" t="s">
        <v>2650</v>
      </c>
      <c r="R409" s="121" t="str">
        <f>TEXT(Kalkulator!$F$3,"d.mm")&amp;" - "&amp;TEXT(Kalkulator!$H$3,"d.mm.rrrr")</f>
        <v>1.04 - 30.04.2024</v>
      </c>
      <c r="S409" s="122">
        <f>Kalkulator!$F$3</f>
        <v>45383</v>
      </c>
      <c r="T409" s="123">
        <f>Kalkulator!$F$3</f>
        <v>45383</v>
      </c>
      <c r="AD409" s="119" t="str">
        <f>VLOOKUP(F409,Lista!A:A,1,0)</f>
        <v>LOK2875</v>
      </c>
    </row>
    <row r="410" spans="1:30">
      <c r="A410" s="120" t="str">
        <f t="shared" si="7"/>
        <v>Dostępny</v>
      </c>
      <c r="C410" s="120" t="s">
        <v>18</v>
      </c>
      <c r="D410" s="120" t="s">
        <v>19</v>
      </c>
      <c r="E410" s="137" t="s">
        <v>99</v>
      </c>
      <c r="F410" s="120" t="s">
        <v>818</v>
      </c>
      <c r="H410" s="120" t="s">
        <v>2504</v>
      </c>
      <c r="I410" s="120" t="s">
        <v>1657</v>
      </c>
      <c r="J410" s="120" t="s">
        <v>23</v>
      </c>
      <c r="K410" s="126">
        <f>SUMIF(Kalkulator!$C$6:$C$30,I410,Kalkulator!$N$6:$N$30)</f>
        <v>1452</v>
      </c>
      <c r="O410" s="120" t="s">
        <v>2651</v>
      </c>
      <c r="P410" s="120" t="s">
        <v>2652</v>
      </c>
      <c r="R410" s="121" t="str">
        <f>TEXT(Kalkulator!$F$3,"d.mm")&amp;" - "&amp;TEXT(Kalkulator!$H$3,"d.mm.rrrr")</f>
        <v>1.04 - 30.04.2024</v>
      </c>
      <c r="S410" s="122">
        <f>Kalkulator!$F$3</f>
        <v>45383</v>
      </c>
      <c r="T410" s="123">
        <f>Kalkulator!$F$3</f>
        <v>45383</v>
      </c>
      <c r="AD410" s="119" t="str">
        <f>VLOOKUP(F410,Lista!A:A,1,0)</f>
        <v>LOK2877</v>
      </c>
    </row>
    <row r="411" spans="1:30">
      <c r="A411" s="120" t="str">
        <f t="shared" si="7"/>
        <v>Dostępny</v>
      </c>
      <c r="C411" s="120" t="s">
        <v>58</v>
      </c>
      <c r="D411" s="120" t="s">
        <v>196</v>
      </c>
      <c r="E411" s="137" t="s">
        <v>820</v>
      </c>
      <c r="F411" s="120" t="s">
        <v>819</v>
      </c>
      <c r="H411" s="120" t="s">
        <v>2504</v>
      </c>
      <c r="I411" s="120" t="s">
        <v>1657</v>
      </c>
      <c r="J411" s="120" t="s">
        <v>23</v>
      </c>
      <c r="K411" s="126">
        <f>SUMIF(Kalkulator!$C$6:$C$30,I411,Kalkulator!$N$6:$N$30)</f>
        <v>1452</v>
      </c>
      <c r="O411" s="120" t="s">
        <v>2653</v>
      </c>
      <c r="P411" s="120" t="s">
        <v>2654</v>
      </c>
      <c r="R411" s="121" t="str">
        <f>TEXT(Kalkulator!$F$3,"d.mm")&amp;" - "&amp;TEXT(Kalkulator!$H$3,"d.mm.rrrr")</f>
        <v>1.04 - 30.04.2024</v>
      </c>
      <c r="S411" s="122">
        <f>Kalkulator!$F$3</f>
        <v>45383</v>
      </c>
      <c r="T411" s="123">
        <f>Kalkulator!$F$3</f>
        <v>45383</v>
      </c>
      <c r="AD411" s="119" t="str">
        <f>VLOOKUP(F411,Lista!A:A,1,0)</f>
        <v>LOK2879</v>
      </c>
    </row>
    <row r="412" spans="1:30">
      <c r="A412" s="120" t="str">
        <f t="shared" si="7"/>
        <v>Dostępny</v>
      </c>
      <c r="C412" s="120" t="s">
        <v>58</v>
      </c>
      <c r="D412" s="120" t="s">
        <v>196</v>
      </c>
      <c r="E412" s="137" t="s">
        <v>1679</v>
      </c>
      <c r="F412" s="120" t="s">
        <v>1678</v>
      </c>
      <c r="H412" s="120" t="s">
        <v>2504</v>
      </c>
      <c r="I412" s="120" t="s">
        <v>1657</v>
      </c>
      <c r="J412" s="120" t="s">
        <v>23</v>
      </c>
      <c r="K412" s="126">
        <f>SUMIF(Kalkulator!$C$6:$C$30,I412,Kalkulator!$N$6:$N$30)</f>
        <v>1452</v>
      </c>
      <c r="O412" s="120" t="s">
        <v>2655</v>
      </c>
      <c r="P412" s="120" t="s">
        <v>2656</v>
      </c>
      <c r="R412" s="121" t="str">
        <f>TEXT(Kalkulator!$F$3,"d.mm")&amp;" - "&amp;TEXT(Kalkulator!$H$3,"d.mm.rrrr")</f>
        <v>1.04 - 30.04.2024</v>
      </c>
      <c r="S412" s="122">
        <f>Kalkulator!$F$3</f>
        <v>45383</v>
      </c>
      <c r="T412" s="123">
        <f>Kalkulator!$F$3</f>
        <v>45383</v>
      </c>
      <c r="AD412" s="119" t="str">
        <f>VLOOKUP(F412,Lista!A:A,1,0)</f>
        <v>LOK3099</v>
      </c>
    </row>
    <row r="413" spans="1:30">
      <c r="A413" s="120" t="str">
        <f t="shared" si="7"/>
        <v>Dostępny</v>
      </c>
      <c r="C413" s="120" t="s">
        <v>58</v>
      </c>
      <c r="D413" s="120" t="s">
        <v>196</v>
      </c>
      <c r="E413" s="137" t="s">
        <v>822</v>
      </c>
      <c r="F413" s="120" t="s">
        <v>821</v>
      </c>
      <c r="H413" s="120" t="s">
        <v>2504</v>
      </c>
      <c r="I413" s="120" t="s">
        <v>1657</v>
      </c>
      <c r="J413" s="120" t="s">
        <v>23</v>
      </c>
      <c r="K413" s="126">
        <f>SUMIF(Kalkulator!$C$6:$C$30,I413,Kalkulator!$N$6:$N$30)</f>
        <v>1452</v>
      </c>
      <c r="O413" s="120" t="s">
        <v>2657</v>
      </c>
      <c r="P413" s="120" t="s">
        <v>2658</v>
      </c>
      <c r="R413" s="121" t="str">
        <f>TEXT(Kalkulator!$F$3,"d.mm")&amp;" - "&amp;TEXT(Kalkulator!$H$3,"d.mm.rrrr")</f>
        <v>1.04 - 30.04.2024</v>
      </c>
      <c r="S413" s="122">
        <f>Kalkulator!$F$3</f>
        <v>45383</v>
      </c>
      <c r="T413" s="123">
        <f>Kalkulator!$F$3</f>
        <v>45383</v>
      </c>
      <c r="AD413" s="119" t="str">
        <f>VLOOKUP(F413,Lista!A:A,1,0)</f>
        <v>LOK2880</v>
      </c>
    </row>
    <row r="414" spans="1:30">
      <c r="A414" s="120" t="str">
        <f t="shared" si="7"/>
        <v>Dostępny</v>
      </c>
      <c r="C414" s="120" t="s">
        <v>58</v>
      </c>
      <c r="D414" s="120" t="s">
        <v>824</v>
      </c>
      <c r="E414" s="137" t="s">
        <v>825</v>
      </c>
      <c r="F414" s="120" t="s">
        <v>823</v>
      </c>
      <c r="H414" s="120" t="s">
        <v>2504</v>
      </c>
      <c r="I414" s="120" t="s">
        <v>1657</v>
      </c>
      <c r="J414" s="120" t="s">
        <v>23</v>
      </c>
      <c r="K414" s="126">
        <f>SUMIF(Kalkulator!$C$6:$C$30,I414,Kalkulator!$N$6:$N$30)</f>
        <v>1452</v>
      </c>
      <c r="O414" s="120" t="s">
        <v>2659</v>
      </c>
      <c r="P414" s="120" t="s">
        <v>2660</v>
      </c>
      <c r="R414" s="121" t="str">
        <f>TEXT(Kalkulator!$F$3,"d.mm")&amp;" - "&amp;TEXT(Kalkulator!$H$3,"d.mm.rrrr")</f>
        <v>1.04 - 30.04.2024</v>
      </c>
      <c r="S414" s="122">
        <f>Kalkulator!$F$3</f>
        <v>45383</v>
      </c>
      <c r="T414" s="123">
        <f>Kalkulator!$F$3</f>
        <v>45383</v>
      </c>
      <c r="AD414" s="119" t="str">
        <f>VLOOKUP(F414,Lista!A:A,1,0)</f>
        <v>LOK2836</v>
      </c>
    </row>
    <row r="415" spans="1:30">
      <c r="A415" s="120" t="str">
        <f t="shared" si="7"/>
        <v>Dostępny</v>
      </c>
      <c r="C415" s="120" t="s">
        <v>117</v>
      </c>
      <c r="D415" s="120" t="s">
        <v>827</v>
      </c>
      <c r="E415" s="137" t="s">
        <v>828</v>
      </c>
      <c r="F415" s="120" t="s">
        <v>826</v>
      </c>
      <c r="H415" s="120" t="s">
        <v>2504</v>
      </c>
      <c r="I415" s="120" t="s">
        <v>1657</v>
      </c>
      <c r="J415" s="120" t="s">
        <v>23</v>
      </c>
      <c r="K415" s="126">
        <f>SUMIF(Kalkulator!$C$6:$C$30,I415,Kalkulator!$N$6:$N$30)</f>
        <v>1452</v>
      </c>
      <c r="O415" s="120" t="s">
        <v>2661</v>
      </c>
      <c r="P415" s="120" t="s">
        <v>2662</v>
      </c>
      <c r="R415" s="121" t="str">
        <f>TEXT(Kalkulator!$F$3,"d.mm")&amp;" - "&amp;TEXT(Kalkulator!$H$3,"d.mm.rrrr")</f>
        <v>1.04 - 30.04.2024</v>
      </c>
      <c r="S415" s="122">
        <f>Kalkulator!$F$3</f>
        <v>45383</v>
      </c>
      <c r="T415" s="123">
        <f>Kalkulator!$F$3</f>
        <v>45383</v>
      </c>
      <c r="AD415" s="119" t="str">
        <f>VLOOKUP(F415,Lista!A:A,1,0)</f>
        <v>LOK2881</v>
      </c>
    </row>
    <row r="416" spans="1:30">
      <c r="A416" s="120" t="str">
        <f t="shared" ref="A416:A479" si="8">IF(ISERROR(AD416)=FALSE,"Dostępny","Niedostępny")</f>
        <v>Dostępny</v>
      </c>
      <c r="C416" s="120" t="s">
        <v>58</v>
      </c>
      <c r="D416" s="120" t="s">
        <v>242</v>
      </c>
      <c r="E416" s="137" t="s">
        <v>830</v>
      </c>
      <c r="F416" s="120" t="s">
        <v>829</v>
      </c>
      <c r="H416" s="120" t="s">
        <v>2504</v>
      </c>
      <c r="I416" s="120" t="s">
        <v>1657</v>
      </c>
      <c r="J416" s="120" t="s">
        <v>23</v>
      </c>
      <c r="K416" s="126">
        <f>SUMIF(Kalkulator!$C$6:$C$30,I416,Kalkulator!$N$6:$N$30)</f>
        <v>1452</v>
      </c>
      <c r="O416" s="120" t="s">
        <v>2663</v>
      </c>
      <c r="P416" s="120" t="s">
        <v>2664</v>
      </c>
      <c r="R416" s="121" t="str">
        <f>TEXT(Kalkulator!$F$3,"d.mm")&amp;" - "&amp;TEXT(Kalkulator!$H$3,"d.mm.rrrr")</f>
        <v>1.04 - 30.04.2024</v>
      </c>
      <c r="S416" s="122">
        <f>Kalkulator!$F$3</f>
        <v>45383</v>
      </c>
      <c r="T416" s="123">
        <f>Kalkulator!$F$3</f>
        <v>45383</v>
      </c>
      <c r="AD416" s="119" t="str">
        <f>VLOOKUP(F416,Lista!A:A,1,0)</f>
        <v>LOK2882</v>
      </c>
    </row>
    <row r="417" spans="1:30">
      <c r="A417" s="120" t="str">
        <f t="shared" si="8"/>
        <v>Dostępny</v>
      </c>
      <c r="C417" s="120" t="s">
        <v>29</v>
      </c>
      <c r="D417" s="120" t="s">
        <v>832</v>
      </c>
      <c r="E417" s="137" t="s">
        <v>1687</v>
      </c>
      <c r="F417" s="120" t="s">
        <v>1686</v>
      </c>
      <c r="H417" s="120" t="s">
        <v>2504</v>
      </c>
      <c r="I417" s="120" t="s">
        <v>1657</v>
      </c>
      <c r="J417" s="120" t="s">
        <v>23</v>
      </c>
      <c r="K417" s="126">
        <f>SUMIF(Kalkulator!$C$6:$C$30,I417,Kalkulator!$N$6:$N$30)</f>
        <v>1452</v>
      </c>
      <c r="O417" s="120" t="s">
        <v>2665</v>
      </c>
      <c r="P417" s="120" t="s">
        <v>2666</v>
      </c>
      <c r="R417" s="121" t="str">
        <f>TEXT(Kalkulator!$F$3,"d.mm")&amp;" - "&amp;TEXT(Kalkulator!$H$3,"d.mm.rrrr")</f>
        <v>1.04 - 30.04.2024</v>
      </c>
      <c r="S417" s="122">
        <f>Kalkulator!$F$3</f>
        <v>45383</v>
      </c>
      <c r="T417" s="123">
        <f>Kalkulator!$F$3</f>
        <v>45383</v>
      </c>
      <c r="AD417" s="119" t="str">
        <f>VLOOKUP(F417,Lista!A:A,1,0)</f>
        <v>LOK3116</v>
      </c>
    </row>
    <row r="418" spans="1:30">
      <c r="A418" s="120" t="str">
        <f t="shared" si="8"/>
        <v>Dostępny</v>
      </c>
      <c r="C418" s="120" t="s">
        <v>29</v>
      </c>
      <c r="D418" s="120" t="s">
        <v>832</v>
      </c>
      <c r="E418" s="137" t="s">
        <v>833</v>
      </c>
      <c r="F418" s="120" t="s">
        <v>831</v>
      </c>
      <c r="H418" s="120" t="s">
        <v>2504</v>
      </c>
      <c r="I418" s="120" t="s">
        <v>1657</v>
      </c>
      <c r="J418" s="120" t="s">
        <v>23</v>
      </c>
      <c r="K418" s="126">
        <f>SUMIF(Kalkulator!$C$6:$C$30,I418,Kalkulator!$N$6:$N$30)</f>
        <v>1452</v>
      </c>
      <c r="O418" s="120" t="s">
        <v>2667</v>
      </c>
      <c r="P418" s="120" t="s">
        <v>2668</v>
      </c>
      <c r="R418" s="121" t="str">
        <f>TEXT(Kalkulator!$F$3,"d.mm")&amp;" - "&amp;TEXT(Kalkulator!$H$3,"d.mm.rrrr")</f>
        <v>1.04 - 30.04.2024</v>
      </c>
      <c r="S418" s="122">
        <f>Kalkulator!$F$3</f>
        <v>45383</v>
      </c>
      <c r="T418" s="123">
        <f>Kalkulator!$F$3</f>
        <v>45383</v>
      </c>
      <c r="AD418" s="119" t="str">
        <f>VLOOKUP(F418,Lista!A:A,1,0)</f>
        <v>LOK2883</v>
      </c>
    </row>
    <row r="419" spans="1:30">
      <c r="A419" s="120" t="str">
        <f t="shared" si="8"/>
        <v>Dostępny</v>
      </c>
      <c r="C419" s="120" t="s">
        <v>58</v>
      </c>
      <c r="D419" s="120" t="s">
        <v>107</v>
      </c>
      <c r="E419" s="137" t="s">
        <v>835</v>
      </c>
      <c r="F419" s="120" t="s">
        <v>834</v>
      </c>
      <c r="H419" s="120" t="s">
        <v>2504</v>
      </c>
      <c r="I419" s="120" t="s">
        <v>1657</v>
      </c>
      <c r="J419" s="120" t="s">
        <v>23</v>
      </c>
      <c r="K419" s="126">
        <f>SUMIF(Kalkulator!$C$6:$C$30,I419,Kalkulator!$N$6:$N$30)</f>
        <v>1452</v>
      </c>
      <c r="O419" s="120" t="s">
        <v>2669</v>
      </c>
      <c r="P419" s="120" t="s">
        <v>2670</v>
      </c>
      <c r="R419" s="121" t="str">
        <f>TEXT(Kalkulator!$F$3,"d.mm")&amp;" - "&amp;TEXT(Kalkulator!$H$3,"d.mm.rrrr")</f>
        <v>1.04 - 30.04.2024</v>
      </c>
      <c r="S419" s="122">
        <f>Kalkulator!$F$3</f>
        <v>45383</v>
      </c>
      <c r="T419" s="123">
        <f>Kalkulator!$F$3</f>
        <v>45383</v>
      </c>
      <c r="AD419" s="119" t="str">
        <f>VLOOKUP(F419,Lista!A:A,1,0)</f>
        <v>LOK2837</v>
      </c>
    </row>
    <row r="420" spans="1:30">
      <c r="A420" s="120" t="str">
        <f t="shared" si="8"/>
        <v>Dostępny</v>
      </c>
      <c r="C420" s="120" t="s">
        <v>58</v>
      </c>
      <c r="D420" s="120" t="s">
        <v>107</v>
      </c>
      <c r="E420" s="137" t="s">
        <v>837</v>
      </c>
      <c r="F420" s="120" t="s">
        <v>836</v>
      </c>
      <c r="H420" s="120" t="s">
        <v>2504</v>
      </c>
      <c r="I420" s="120" t="s">
        <v>1657</v>
      </c>
      <c r="J420" s="120" t="s">
        <v>23</v>
      </c>
      <c r="K420" s="126">
        <f>SUMIF(Kalkulator!$C$6:$C$30,I420,Kalkulator!$N$6:$N$30)</f>
        <v>1452</v>
      </c>
      <c r="O420" s="120" t="s">
        <v>2671</v>
      </c>
      <c r="P420" s="120" t="s">
        <v>2672</v>
      </c>
      <c r="R420" s="121" t="str">
        <f>TEXT(Kalkulator!$F$3,"d.mm")&amp;" - "&amp;TEXT(Kalkulator!$H$3,"d.mm.rrrr")</f>
        <v>1.04 - 30.04.2024</v>
      </c>
      <c r="S420" s="122">
        <f>Kalkulator!$F$3</f>
        <v>45383</v>
      </c>
      <c r="T420" s="123">
        <f>Kalkulator!$F$3</f>
        <v>45383</v>
      </c>
      <c r="AD420" s="119" t="str">
        <f>VLOOKUP(F420,Lista!A:A,1,0)</f>
        <v>LOK2884</v>
      </c>
    </row>
    <row r="421" spans="1:30">
      <c r="A421" s="120" t="str">
        <f t="shared" si="8"/>
        <v>Dostępny</v>
      </c>
      <c r="C421" s="120" t="s">
        <v>58</v>
      </c>
      <c r="D421" s="120" t="s">
        <v>107</v>
      </c>
      <c r="E421" s="137" t="s">
        <v>1695</v>
      </c>
      <c r="F421" s="120" t="s">
        <v>1694</v>
      </c>
      <c r="H421" s="120" t="s">
        <v>2504</v>
      </c>
      <c r="I421" s="120" t="s">
        <v>1657</v>
      </c>
      <c r="J421" s="120" t="s">
        <v>23</v>
      </c>
      <c r="K421" s="126">
        <f>SUMIF(Kalkulator!$C$6:$C$30,I421,Kalkulator!$N$6:$N$30)</f>
        <v>1452</v>
      </c>
      <c r="O421" s="120" t="s">
        <v>2673</v>
      </c>
      <c r="P421" s="120" t="s">
        <v>2674</v>
      </c>
      <c r="R421" s="121" t="str">
        <f>TEXT(Kalkulator!$F$3,"d.mm")&amp;" - "&amp;TEXT(Kalkulator!$H$3,"d.mm.rrrr")</f>
        <v>1.04 - 30.04.2024</v>
      </c>
      <c r="S421" s="122">
        <f>Kalkulator!$F$3</f>
        <v>45383</v>
      </c>
      <c r="T421" s="123">
        <f>Kalkulator!$F$3</f>
        <v>45383</v>
      </c>
      <c r="AD421" s="119" t="str">
        <f>VLOOKUP(F421,Lista!A:A,1,0)</f>
        <v>LOK3104</v>
      </c>
    </row>
    <row r="422" spans="1:30">
      <c r="A422" s="120" t="str">
        <f t="shared" si="8"/>
        <v>Dostępny</v>
      </c>
      <c r="C422" s="120" t="s">
        <v>58</v>
      </c>
      <c r="D422" s="120" t="s">
        <v>107</v>
      </c>
      <c r="E422" s="137" t="s">
        <v>839</v>
      </c>
      <c r="F422" s="120" t="s">
        <v>838</v>
      </c>
      <c r="H422" s="120" t="s">
        <v>2504</v>
      </c>
      <c r="I422" s="120" t="s">
        <v>1657</v>
      </c>
      <c r="J422" s="120" t="s">
        <v>23</v>
      </c>
      <c r="K422" s="126">
        <f>SUMIF(Kalkulator!$C$6:$C$30,I422,Kalkulator!$N$6:$N$30)</f>
        <v>1452</v>
      </c>
      <c r="O422" s="120" t="s">
        <v>2675</v>
      </c>
      <c r="P422" s="120" t="s">
        <v>2676</v>
      </c>
      <c r="R422" s="121" t="str">
        <f>TEXT(Kalkulator!$F$3,"d.mm")&amp;" - "&amp;TEXT(Kalkulator!$H$3,"d.mm.rrrr")</f>
        <v>1.04 - 30.04.2024</v>
      </c>
      <c r="S422" s="122">
        <f>Kalkulator!$F$3</f>
        <v>45383</v>
      </c>
      <c r="T422" s="123">
        <f>Kalkulator!$F$3</f>
        <v>45383</v>
      </c>
      <c r="AD422" s="119" t="str">
        <f>VLOOKUP(F422,Lista!A:A,1,0)</f>
        <v>LOK2885</v>
      </c>
    </row>
    <row r="423" spans="1:30">
      <c r="A423" s="120" t="str">
        <f t="shared" si="8"/>
        <v>Dostępny</v>
      </c>
      <c r="C423" s="120" t="s">
        <v>58</v>
      </c>
      <c r="D423" s="120" t="s">
        <v>107</v>
      </c>
      <c r="E423" s="137" t="s">
        <v>841</v>
      </c>
      <c r="F423" s="120" t="s">
        <v>840</v>
      </c>
      <c r="H423" s="120" t="s">
        <v>2504</v>
      </c>
      <c r="I423" s="120" t="s">
        <v>1657</v>
      </c>
      <c r="J423" s="120" t="s">
        <v>23</v>
      </c>
      <c r="K423" s="126">
        <f>SUMIF(Kalkulator!$C$6:$C$30,I423,Kalkulator!$N$6:$N$30)</f>
        <v>1452</v>
      </c>
      <c r="O423" s="120" t="s">
        <v>2677</v>
      </c>
      <c r="P423" s="120" t="s">
        <v>2678</v>
      </c>
      <c r="R423" s="121" t="str">
        <f>TEXT(Kalkulator!$F$3,"d.mm")&amp;" - "&amp;TEXT(Kalkulator!$H$3,"d.mm.rrrr")</f>
        <v>1.04 - 30.04.2024</v>
      </c>
      <c r="S423" s="122">
        <f>Kalkulator!$F$3</f>
        <v>45383</v>
      </c>
      <c r="T423" s="123">
        <f>Kalkulator!$F$3</f>
        <v>45383</v>
      </c>
      <c r="AD423" s="119" t="str">
        <f>VLOOKUP(F423,Lista!A:A,1,0)</f>
        <v>LOK2886</v>
      </c>
    </row>
    <row r="424" spans="1:30">
      <c r="A424" s="120" t="str">
        <f t="shared" si="8"/>
        <v>Dostępny</v>
      </c>
      <c r="C424" s="120" t="s">
        <v>49</v>
      </c>
      <c r="D424" s="120" t="s">
        <v>843</v>
      </c>
      <c r="E424" s="137" t="s">
        <v>844</v>
      </c>
      <c r="F424" s="120" t="s">
        <v>842</v>
      </c>
      <c r="H424" s="120" t="s">
        <v>2504</v>
      </c>
      <c r="I424" s="120" t="s">
        <v>1657</v>
      </c>
      <c r="J424" s="120" t="s">
        <v>23</v>
      </c>
      <c r="K424" s="126">
        <f>SUMIF(Kalkulator!$C$6:$C$30,I424,Kalkulator!$N$6:$N$30)</f>
        <v>1452</v>
      </c>
      <c r="O424" s="120" t="s">
        <v>2679</v>
      </c>
      <c r="P424" s="120" t="s">
        <v>2680</v>
      </c>
      <c r="R424" s="121" t="str">
        <f>TEXT(Kalkulator!$F$3,"d.mm")&amp;" - "&amp;TEXT(Kalkulator!$H$3,"d.mm.rrrr")</f>
        <v>1.04 - 30.04.2024</v>
      </c>
      <c r="S424" s="122">
        <f>Kalkulator!$F$3</f>
        <v>45383</v>
      </c>
      <c r="T424" s="123">
        <f>Kalkulator!$F$3</f>
        <v>45383</v>
      </c>
      <c r="AD424" s="119" t="str">
        <f>VLOOKUP(F424,Lista!A:A,1,0)</f>
        <v>LOK2887</v>
      </c>
    </row>
    <row r="425" spans="1:30">
      <c r="A425" s="120" t="str">
        <f t="shared" si="8"/>
        <v>Dostępny</v>
      </c>
      <c r="C425" s="120" t="s">
        <v>132</v>
      </c>
      <c r="D425" s="120" t="s">
        <v>846</v>
      </c>
      <c r="E425" s="137" t="s">
        <v>847</v>
      </c>
      <c r="F425" s="120" t="s">
        <v>845</v>
      </c>
      <c r="H425" s="120" t="s">
        <v>2504</v>
      </c>
      <c r="I425" s="120" t="s">
        <v>1657</v>
      </c>
      <c r="J425" s="120" t="s">
        <v>23</v>
      </c>
      <c r="K425" s="126">
        <f>SUMIF(Kalkulator!$C$6:$C$30,I425,Kalkulator!$N$6:$N$30)</f>
        <v>1452</v>
      </c>
      <c r="O425" s="120" t="s">
        <v>2681</v>
      </c>
      <c r="P425" s="120" t="s">
        <v>2682</v>
      </c>
      <c r="R425" s="121" t="str">
        <f>TEXT(Kalkulator!$F$3,"d.mm")&amp;" - "&amp;TEXT(Kalkulator!$H$3,"d.mm.rrrr")</f>
        <v>1.04 - 30.04.2024</v>
      </c>
      <c r="S425" s="122">
        <f>Kalkulator!$F$3</f>
        <v>45383</v>
      </c>
      <c r="T425" s="123">
        <f>Kalkulator!$F$3</f>
        <v>45383</v>
      </c>
      <c r="AD425" s="119" t="str">
        <f>VLOOKUP(F425,Lista!A:A,1,0)</f>
        <v>LOK2888</v>
      </c>
    </row>
    <row r="426" spans="1:30">
      <c r="A426" s="120" t="str">
        <f t="shared" si="8"/>
        <v>Dostępny</v>
      </c>
      <c r="C426" s="120" t="s">
        <v>123</v>
      </c>
      <c r="D426" s="120" t="s">
        <v>849</v>
      </c>
      <c r="E426" s="137" t="s">
        <v>850</v>
      </c>
      <c r="F426" s="120" t="s">
        <v>848</v>
      </c>
      <c r="H426" s="120" t="s">
        <v>2504</v>
      </c>
      <c r="I426" s="120" t="s">
        <v>1657</v>
      </c>
      <c r="J426" s="120" t="s">
        <v>23</v>
      </c>
      <c r="K426" s="126">
        <f>SUMIF(Kalkulator!$C$6:$C$30,I426,Kalkulator!$N$6:$N$30)</f>
        <v>1452</v>
      </c>
      <c r="O426" s="120" t="s">
        <v>2683</v>
      </c>
      <c r="P426" s="120" t="s">
        <v>2684</v>
      </c>
      <c r="R426" s="121" t="str">
        <f>TEXT(Kalkulator!$F$3,"d.mm")&amp;" - "&amp;TEXT(Kalkulator!$H$3,"d.mm.rrrr")</f>
        <v>1.04 - 30.04.2024</v>
      </c>
      <c r="S426" s="122">
        <f>Kalkulator!$F$3</f>
        <v>45383</v>
      </c>
      <c r="T426" s="123">
        <f>Kalkulator!$F$3</f>
        <v>45383</v>
      </c>
      <c r="AD426" s="119" t="str">
        <f>VLOOKUP(F426,Lista!A:A,1,0)</f>
        <v>LOK2889</v>
      </c>
    </row>
    <row r="427" spans="1:30">
      <c r="A427" s="120" t="str">
        <f t="shared" si="8"/>
        <v>Dostępny</v>
      </c>
      <c r="C427" s="120" t="s">
        <v>123</v>
      </c>
      <c r="D427" s="120" t="s">
        <v>368</v>
      </c>
      <c r="E427" s="137" t="s">
        <v>809</v>
      </c>
      <c r="F427" s="120" t="s">
        <v>851</v>
      </c>
      <c r="H427" s="120" t="s">
        <v>2504</v>
      </c>
      <c r="I427" s="120" t="s">
        <v>1657</v>
      </c>
      <c r="J427" s="120" t="s">
        <v>23</v>
      </c>
      <c r="K427" s="126">
        <f>SUMIF(Kalkulator!$C$6:$C$30,I427,Kalkulator!$N$6:$N$30)</f>
        <v>1452</v>
      </c>
      <c r="O427" s="120" t="s">
        <v>2685</v>
      </c>
      <c r="P427" s="120" t="s">
        <v>2686</v>
      </c>
      <c r="R427" s="121" t="str">
        <f>TEXT(Kalkulator!$F$3,"d.mm")&amp;" - "&amp;TEXT(Kalkulator!$H$3,"d.mm.rrrr")</f>
        <v>1.04 - 30.04.2024</v>
      </c>
      <c r="S427" s="122">
        <f>Kalkulator!$F$3</f>
        <v>45383</v>
      </c>
      <c r="T427" s="123">
        <f>Kalkulator!$F$3</f>
        <v>45383</v>
      </c>
      <c r="AD427" s="119" t="str">
        <f>VLOOKUP(F427,Lista!A:A,1,0)</f>
        <v>LOK2890</v>
      </c>
    </row>
    <row r="428" spans="1:30">
      <c r="A428" s="120" t="str">
        <f t="shared" si="8"/>
        <v>Dostępny</v>
      </c>
      <c r="C428" s="120" t="s">
        <v>49</v>
      </c>
      <c r="D428" s="120" t="s">
        <v>50</v>
      </c>
      <c r="E428" s="137" t="s">
        <v>853</v>
      </c>
      <c r="F428" s="120" t="s">
        <v>852</v>
      </c>
      <c r="H428" s="120" t="s">
        <v>2504</v>
      </c>
      <c r="I428" s="120" t="s">
        <v>1657</v>
      </c>
      <c r="J428" s="120" t="s">
        <v>23</v>
      </c>
      <c r="K428" s="126">
        <f>SUMIF(Kalkulator!$C$6:$C$30,I428,Kalkulator!$N$6:$N$30)</f>
        <v>1452</v>
      </c>
      <c r="O428" s="120" t="s">
        <v>2687</v>
      </c>
      <c r="P428" s="120" t="s">
        <v>2688</v>
      </c>
      <c r="R428" s="121" t="str">
        <f>TEXT(Kalkulator!$F$3,"d.mm")&amp;" - "&amp;TEXT(Kalkulator!$H$3,"d.mm.rrrr")</f>
        <v>1.04 - 30.04.2024</v>
      </c>
      <c r="S428" s="122">
        <f>Kalkulator!$F$3</f>
        <v>45383</v>
      </c>
      <c r="T428" s="123">
        <f>Kalkulator!$F$3</f>
        <v>45383</v>
      </c>
      <c r="AD428" s="119" t="str">
        <f>VLOOKUP(F428,Lista!A:A,1,0)</f>
        <v>LOK2893</v>
      </c>
    </row>
    <row r="429" spans="1:30">
      <c r="A429" s="120" t="str">
        <f t="shared" si="8"/>
        <v>Dostępny</v>
      </c>
      <c r="C429" s="120" t="s">
        <v>49</v>
      </c>
      <c r="D429" s="120" t="s">
        <v>50</v>
      </c>
      <c r="E429" s="137" t="s">
        <v>855</v>
      </c>
      <c r="F429" s="120" t="s">
        <v>854</v>
      </c>
      <c r="H429" s="120" t="s">
        <v>2504</v>
      </c>
      <c r="I429" s="120" t="s">
        <v>1657</v>
      </c>
      <c r="J429" s="120" t="s">
        <v>23</v>
      </c>
      <c r="K429" s="126">
        <f>SUMIF(Kalkulator!$C$6:$C$30,I429,Kalkulator!$N$6:$N$30)</f>
        <v>1452</v>
      </c>
      <c r="O429" s="120" t="s">
        <v>2689</v>
      </c>
      <c r="P429" s="120" t="s">
        <v>2690</v>
      </c>
      <c r="R429" s="121" t="str">
        <f>TEXT(Kalkulator!$F$3,"d.mm")&amp;" - "&amp;TEXT(Kalkulator!$H$3,"d.mm.rrrr")</f>
        <v>1.04 - 30.04.2024</v>
      </c>
      <c r="S429" s="122">
        <f>Kalkulator!$F$3</f>
        <v>45383</v>
      </c>
      <c r="T429" s="123">
        <f>Kalkulator!$F$3</f>
        <v>45383</v>
      </c>
      <c r="AD429" s="119" t="str">
        <f>VLOOKUP(F429,Lista!A:A,1,0)</f>
        <v>LOK2895</v>
      </c>
    </row>
    <row r="430" spans="1:30">
      <c r="A430" s="120" t="str">
        <f t="shared" si="8"/>
        <v>Dostępny</v>
      </c>
      <c r="C430" s="120" t="s">
        <v>49</v>
      </c>
      <c r="D430" s="120" t="s">
        <v>50</v>
      </c>
      <c r="E430" s="137" t="s">
        <v>857</v>
      </c>
      <c r="F430" s="120" t="s">
        <v>856</v>
      </c>
      <c r="H430" s="120" t="s">
        <v>2504</v>
      </c>
      <c r="I430" s="120" t="s">
        <v>1657</v>
      </c>
      <c r="J430" s="120" t="s">
        <v>23</v>
      </c>
      <c r="K430" s="126">
        <f>SUMIF(Kalkulator!$C$6:$C$30,I430,Kalkulator!$N$6:$N$30)</f>
        <v>1452</v>
      </c>
      <c r="O430" s="120" t="s">
        <v>2691</v>
      </c>
      <c r="P430" s="120" t="s">
        <v>2692</v>
      </c>
      <c r="R430" s="121" t="str">
        <f>TEXT(Kalkulator!$F$3,"d.mm")&amp;" - "&amp;TEXT(Kalkulator!$H$3,"d.mm.rrrr")</f>
        <v>1.04 - 30.04.2024</v>
      </c>
      <c r="S430" s="122">
        <f>Kalkulator!$F$3</f>
        <v>45383</v>
      </c>
      <c r="T430" s="123">
        <f>Kalkulator!$F$3</f>
        <v>45383</v>
      </c>
      <c r="AD430" s="119" t="str">
        <f>VLOOKUP(F430,Lista!A:A,1,0)</f>
        <v>LOK2896</v>
      </c>
    </row>
    <row r="431" spans="1:30">
      <c r="A431" s="120" t="str">
        <f t="shared" si="8"/>
        <v>Dostępny</v>
      </c>
      <c r="C431" s="120" t="s">
        <v>49</v>
      </c>
      <c r="D431" s="120" t="s">
        <v>50</v>
      </c>
      <c r="E431" s="137" t="s">
        <v>1709</v>
      </c>
      <c r="F431" s="120" t="s">
        <v>1708</v>
      </c>
      <c r="H431" s="120" t="s">
        <v>2504</v>
      </c>
      <c r="I431" s="120" t="s">
        <v>1657</v>
      </c>
      <c r="J431" s="120" t="s">
        <v>23</v>
      </c>
      <c r="K431" s="126">
        <f>SUMIF(Kalkulator!$C$6:$C$30,I431,Kalkulator!$N$6:$N$30)</f>
        <v>1452</v>
      </c>
      <c r="O431" s="120" t="s">
        <v>2693</v>
      </c>
      <c r="P431" s="120" t="s">
        <v>2694</v>
      </c>
      <c r="R431" s="121" t="str">
        <f>TEXT(Kalkulator!$F$3,"d.mm")&amp;" - "&amp;TEXT(Kalkulator!$H$3,"d.mm.rrrr")</f>
        <v>1.04 - 30.04.2024</v>
      </c>
      <c r="S431" s="122">
        <f>Kalkulator!$F$3</f>
        <v>45383</v>
      </c>
      <c r="T431" s="123">
        <f>Kalkulator!$F$3</f>
        <v>45383</v>
      </c>
      <c r="AD431" s="119" t="str">
        <f>VLOOKUP(F431,Lista!A:A,1,0)</f>
        <v>LOK3106</v>
      </c>
    </row>
    <row r="432" spans="1:30">
      <c r="A432" s="120" t="str">
        <f t="shared" si="8"/>
        <v>Dostępny</v>
      </c>
      <c r="C432" s="120" t="s">
        <v>49</v>
      </c>
      <c r="D432" s="120" t="s">
        <v>50</v>
      </c>
      <c r="E432" s="137" t="s">
        <v>859</v>
      </c>
      <c r="F432" s="120" t="s">
        <v>858</v>
      </c>
      <c r="H432" s="120" t="s">
        <v>2504</v>
      </c>
      <c r="I432" s="120" t="s">
        <v>1657</v>
      </c>
      <c r="J432" s="120" t="s">
        <v>23</v>
      </c>
      <c r="K432" s="126">
        <f>SUMIF(Kalkulator!$C$6:$C$30,I432,Kalkulator!$N$6:$N$30)</f>
        <v>1452</v>
      </c>
      <c r="O432" s="120" t="s">
        <v>2695</v>
      </c>
      <c r="P432" s="120" t="s">
        <v>2696</v>
      </c>
      <c r="R432" s="121" t="str">
        <f>TEXT(Kalkulator!$F$3,"d.mm")&amp;" - "&amp;TEXT(Kalkulator!$H$3,"d.mm.rrrr")</f>
        <v>1.04 - 30.04.2024</v>
      </c>
      <c r="S432" s="122">
        <f>Kalkulator!$F$3</f>
        <v>45383</v>
      </c>
      <c r="T432" s="123">
        <f>Kalkulator!$F$3</f>
        <v>45383</v>
      </c>
      <c r="AD432" s="119" t="str">
        <f>VLOOKUP(F432,Lista!A:A,1,0)</f>
        <v>LOK2892</v>
      </c>
    </row>
    <row r="433" spans="1:30">
      <c r="A433" s="120" t="str">
        <f t="shared" si="8"/>
        <v>Dostępny</v>
      </c>
      <c r="C433" s="120" t="s">
        <v>49</v>
      </c>
      <c r="D433" s="120" t="s">
        <v>50</v>
      </c>
      <c r="E433" s="137" t="s">
        <v>861</v>
      </c>
      <c r="F433" s="120" t="s">
        <v>860</v>
      </c>
      <c r="H433" s="120" t="s">
        <v>2504</v>
      </c>
      <c r="I433" s="120" t="s">
        <v>1657</v>
      </c>
      <c r="J433" s="120" t="s">
        <v>23</v>
      </c>
      <c r="K433" s="126">
        <f>SUMIF(Kalkulator!$C$6:$C$30,I433,Kalkulator!$N$6:$N$30)</f>
        <v>1452</v>
      </c>
      <c r="O433" s="120" t="s">
        <v>2697</v>
      </c>
      <c r="P433" s="120" t="s">
        <v>2698</v>
      </c>
      <c r="R433" s="121" t="str">
        <f>TEXT(Kalkulator!$F$3,"d.mm")&amp;" - "&amp;TEXT(Kalkulator!$H$3,"d.mm.rrrr")</f>
        <v>1.04 - 30.04.2024</v>
      </c>
      <c r="S433" s="122">
        <f>Kalkulator!$F$3</f>
        <v>45383</v>
      </c>
      <c r="T433" s="123">
        <f>Kalkulator!$F$3</f>
        <v>45383</v>
      </c>
      <c r="AD433" s="119" t="str">
        <f>VLOOKUP(F433,Lista!A:A,1,0)</f>
        <v>LOK2894</v>
      </c>
    </row>
    <row r="434" spans="1:30">
      <c r="A434" s="120" t="str">
        <f t="shared" si="8"/>
        <v>Dostępny</v>
      </c>
      <c r="C434" s="120" t="s">
        <v>49</v>
      </c>
      <c r="D434" s="120" t="s">
        <v>50</v>
      </c>
      <c r="E434" s="137" t="s">
        <v>476</v>
      </c>
      <c r="F434" s="120" t="s">
        <v>862</v>
      </c>
      <c r="H434" s="120" t="s">
        <v>2504</v>
      </c>
      <c r="I434" s="120" t="s">
        <v>1657</v>
      </c>
      <c r="J434" s="120" t="s">
        <v>23</v>
      </c>
      <c r="K434" s="126">
        <f>SUMIF(Kalkulator!$C$6:$C$30,I434,Kalkulator!$N$6:$N$30)</f>
        <v>1452</v>
      </c>
      <c r="O434" s="120" t="s">
        <v>2699</v>
      </c>
      <c r="P434" s="120" t="s">
        <v>2700</v>
      </c>
      <c r="R434" s="121" t="str">
        <f>TEXT(Kalkulator!$F$3,"d.mm")&amp;" - "&amp;TEXT(Kalkulator!$H$3,"d.mm.rrrr")</f>
        <v>1.04 - 30.04.2024</v>
      </c>
      <c r="S434" s="122">
        <f>Kalkulator!$F$3</f>
        <v>45383</v>
      </c>
      <c r="T434" s="123">
        <f>Kalkulator!$F$3</f>
        <v>45383</v>
      </c>
      <c r="AD434" s="119" t="str">
        <f>VLOOKUP(F434,Lista!A:A,1,0)</f>
        <v>LOK2891</v>
      </c>
    </row>
    <row r="435" spans="1:30">
      <c r="A435" s="120" t="str">
        <f t="shared" si="8"/>
        <v>Dostępny</v>
      </c>
      <c r="C435" s="120" t="s">
        <v>49</v>
      </c>
      <c r="D435" s="120" t="s">
        <v>110</v>
      </c>
      <c r="E435" s="137" t="s">
        <v>208</v>
      </c>
      <c r="F435" s="120" t="s">
        <v>1716</v>
      </c>
      <c r="H435" s="120" t="s">
        <v>2504</v>
      </c>
      <c r="I435" s="120" t="s">
        <v>1657</v>
      </c>
      <c r="J435" s="120" t="s">
        <v>23</v>
      </c>
      <c r="K435" s="126">
        <f>SUMIF(Kalkulator!$C$6:$C$30,I435,Kalkulator!$N$6:$N$30)</f>
        <v>1452</v>
      </c>
      <c r="O435" s="120" t="s">
        <v>2701</v>
      </c>
      <c r="P435" s="120" t="s">
        <v>2702</v>
      </c>
      <c r="R435" s="121" t="str">
        <f>TEXT(Kalkulator!$F$3,"d.mm")&amp;" - "&amp;TEXT(Kalkulator!$H$3,"d.mm.rrrr")</f>
        <v>1.04 - 30.04.2024</v>
      </c>
      <c r="S435" s="122">
        <f>Kalkulator!$F$3</f>
        <v>45383</v>
      </c>
      <c r="T435" s="123">
        <f>Kalkulator!$F$3</f>
        <v>45383</v>
      </c>
      <c r="AD435" s="119" t="str">
        <f>VLOOKUP(F435,Lista!A:A,1,0)</f>
        <v>LOK3105</v>
      </c>
    </row>
    <row r="436" spans="1:30">
      <c r="A436" s="120" t="str">
        <f t="shared" si="8"/>
        <v>Dostępny</v>
      </c>
      <c r="C436" s="120" t="s">
        <v>49</v>
      </c>
      <c r="D436" s="120" t="s">
        <v>110</v>
      </c>
      <c r="E436" s="137" t="s">
        <v>864</v>
      </c>
      <c r="F436" s="120" t="s">
        <v>863</v>
      </c>
      <c r="H436" s="120" t="s">
        <v>2504</v>
      </c>
      <c r="I436" s="120" t="s">
        <v>1657</v>
      </c>
      <c r="J436" s="120" t="s">
        <v>23</v>
      </c>
      <c r="K436" s="126">
        <f>SUMIF(Kalkulator!$C$6:$C$30,I436,Kalkulator!$N$6:$N$30)</f>
        <v>1452</v>
      </c>
      <c r="O436" s="120" t="s">
        <v>2703</v>
      </c>
      <c r="P436" s="120" t="s">
        <v>2704</v>
      </c>
      <c r="R436" s="121" t="str">
        <f>TEXT(Kalkulator!$F$3,"d.mm")&amp;" - "&amp;TEXT(Kalkulator!$H$3,"d.mm.rrrr")</f>
        <v>1.04 - 30.04.2024</v>
      </c>
      <c r="S436" s="122">
        <f>Kalkulator!$F$3</f>
        <v>45383</v>
      </c>
      <c r="T436" s="123">
        <f>Kalkulator!$F$3</f>
        <v>45383</v>
      </c>
      <c r="AD436" s="119" t="str">
        <f>VLOOKUP(F436,Lista!A:A,1,0)</f>
        <v>LOK2898</v>
      </c>
    </row>
    <row r="437" spans="1:30">
      <c r="A437" s="120" t="str">
        <f t="shared" si="8"/>
        <v>Dostępny</v>
      </c>
      <c r="C437" s="120" t="s">
        <v>49</v>
      </c>
      <c r="D437" s="120" t="s">
        <v>110</v>
      </c>
      <c r="E437" s="137" t="s">
        <v>866</v>
      </c>
      <c r="F437" s="120" t="s">
        <v>865</v>
      </c>
      <c r="H437" s="120" t="s">
        <v>2504</v>
      </c>
      <c r="I437" s="120" t="s">
        <v>1657</v>
      </c>
      <c r="J437" s="120" t="s">
        <v>23</v>
      </c>
      <c r="K437" s="126">
        <f>SUMIF(Kalkulator!$C$6:$C$30,I437,Kalkulator!$N$6:$N$30)</f>
        <v>1452</v>
      </c>
      <c r="O437" s="120" t="s">
        <v>2705</v>
      </c>
      <c r="P437" s="120" t="s">
        <v>2706</v>
      </c>
      <c r="R437" s="121" t="str">
        <f>TEXT(Kalkulator!$F$3,"d.mm")&amp;" - "&amp;TEXT(Kalkulator!$H$3,"d.mm.rrrr")</f>
        <v>1.04 - 30.04.2024</v>
      </c>
      <c r="S437" s="122">
        <f>Kalkulator!$F$3</f>
        <v>45383</v>
      </c>
      <c r="T437" s="123">
        <f>Kalkulator!$F$3</f>
        <v>45383</v>
      </c>
      <c r="AD437" s="119" t="str">
        <f>VLOOKUP(F437,Lista!A:A,1,0)</f>
        <v>LOK2899</v>
      </c>
    </row>
    <row r="438" spans="1:30">
      <c r="A438" s="120" t="str">
        <f t="shared" si="8"/>
        <v>Dostępny</v>
      </c>
      <c r="C438" s="120" t="s">
        <v>49</v>
      </c>
      <c r="D438" s="120" t="s">
        <v>110</v>
      </c>
      <c r="E438" s="137" t="s">
        <v>868</v>
      </c>
      <c r="F438" s="120" t="s">
        <v>867</v>
      </c>
      <c r="H438" s="120" t="s">
        <v>2504</v>
      </c>
      <c r="I438" s="120" t="s">
        <v>1657</v>
      </c>
      <c r="J438" s="120" t="s">
        <v>23</v>
      </c>
      <c r="K438" s="126">
        <f>SUMIF(Kalkulator!$C$6:$C$30,I438,Kalkulator!$N$6:$N$30)</f>
        <v>1452</v>
      </c>
      <c r="O438" s="120" t="s">
        <v>2707</v>
      </c>
      <c r="P438" s="120" t="s">
        <v>2708</v>
      </c>
      <c r="R438" s="121" t="str">
        <f>TEXT(Kalkulator!$F$3,"d.mm")&amp;" - "&amp;TEXT(Kalkulator!$H$3,"d.mm.rrrr")</f>
        <v>1.04 - 30.04.2024</v>
      </c>
      <c r="S438" s="122">
        <f>Kalkulator!$F$3</f>
        <v>45383</v>
      </c>
      <c r="T438" s="123">
        <f>Kalkulator!$F$3</f>
        <v>45383</v>
      </c>
      <c r="AD438" s="119" t="str">
        <f>VLOOKUP(F438,Lista!A:A,1,0)</f>
        <v>LOK2900</v>
      </c>
    </row>
    <row r="439" spans="1:30">
      <c r="A439" s="120" t="str">
        <f t="shared" si="8"/>
        <v>Dostępny</v>
      </c>
      <c r="C439" s="120" t="s">
        <v>58</v>
      </c>
      <c r="D439" s="120" t="s">
        <v>190</v>
      </c>
      <c r="E439" s="137" t="s">
        <v>871</v>
      </c>
      <c r="F439" s="120" t="s">
        <v>870</v>
      </c>
      <c r="H439" s="120" t="s">
        <v>2504</v>
      </c>
      <c r="I439" s="120" t="s">
        <v>1657</v>
      </c>
      <c r="J439" s="120" t="s">
        <v>23</v>
      </c>
      <c r="K439" s="126">
        <f>SUMIF(Kalkulator!$C$6:$C$30,I439,Kalkulator!$N$6:$N$30)</f>
        <v>1452</v>
      </c>
      <c r="O439" s="120" t="s">
        <v>2709</v>
      </c>
      <c r="P439" s="120" t="s">
        <v>2710</v>
      </c>
      <c r="R439" s="121" t="str">
        <f>TEXT(Kalkulator!$F$3,"d.mm")&amp;" - "&amp;TEXT(Kalkulator!$H$3,"d.mm.rrrr")</f>
        <v>1.04 - 30.04.2024</v>
      </c>
      <c r="S439" s="122">
        <f>Kalkulator!$F$3</f>
        <v>45383</v>
      </c>
      <c r="T439" s="123">
        <f>Kalkulator!$F$3</f>
        <v>45383</v>
      </c>
      <c r="AD439" s="119" t="str">
        <f>VLOOKUP(F439,Lista!A:A,1,0)</f>
        <v>LOK2901</v>
      </c>
    </row>
    <row r="440" spans="1:30">
      <c r="A440" s="120" t="str">
        <f t="shared" si="8"/>
        <v>Dostępny</v>
      </c>
      <c r="C440" s="120" t="s">
        <v>58</v>
      </c>
      <c r="D440" s="120" t="s">
        <v>190</v>
      </c>
      <c r="E440" s="137" t="s">
        <v>871</v>
      </c>
      <c r="F440" s="120" t="s">
        <v>869</v>
      </c>
      <c r="H440" s="120" t="s">
        <v>2504</v>
      </c>
      <c r="I440" s="120" t="s">
        <v>1657</v>
      </c>
      <c r="J440" s="120" t="s">
        <v>23</v>
      </c>
      <c r="K440" s="126">
        <f>SUMIF(Kalkulator!$C$6:$C$30,I440,Kalkulator!$N$6:$N$30)</f>
        <v>1452</v>
      </c>
      <c r="O440" s="120" t="s">
        <v>2711</v>
      </c>
      <c r="P440" s="120" t="s">
        <v>2712</v>
      </c>
      <c r="R440" s="121" t="str">
        <f>TEXT(Kalkulator!$F$3,"d.mm")&amp;" - "&amp;TEXT(Kalkulator!$H$3,"d.mm.rrrr")</f>
        <v>1.04 - 30.04.2024</v>
      </c>
      <c r="S440" s="122">
        <f>Kalkulator!$F$3</f>
        <v>45383</v>
      </c>
      <c r="T440" s="123">
        <f>Kalkulator!$F$3</f>
        <v>45383</v>
      </c>
      <c r="AD440" s="119" t="str">
        <f>VLOOKUP(F440,Lista!A:A,1,0)</f>
        <v>LOK2904</v>
      </c>
    </row>
    <row r="441" spans="1:30">
      <c r="A441" s="120" t="str">
        <f t="shared" si="8"/>
        <v>Dostępny</v>
      </c>
      <c r="C441" s="120" t="s">
        <v>58</v>
      </c>
      <c r="D441" s="120" t="s">
        <v>190</v>
      </c>
      <c r="E441" s="137" t="s">
        <v>873</v>
      </c>
      <c r="F441" s="120" t="s">
        <v>872</v>
      </c>
      <c r="H441" s="120" t="s">
        <v>2504</v>
      </c>
      <c r="I441" s="120" t="s">
        <v>1657</v>
      </c>
      <c r="J441" s="120" t="s">
        <v>23</v>
      </c>
      <c r="K441" s="126">
        <f>SUMIF(Kalkulator!$C$6:$C$30,I441,Kalkulator!$N$6:$N$30)</f>
        <v>1452</v>
      </c>
      <c r="O441" s="120" t="s">
        <v>2713</v>
      </c>
      <c r="P441" s="120" t="s">
        <v>2714</v>
      </c>
      <c r="R441" s="121" t="str">
        <f>TEXT(Kalkulator!$F$3,"d.mm")&amp;" - "&amp;TEXT(Kalkulator!$H$3,"d.mm.rrrr")</f>
        <v>1.04 - 30.04.2024</v>
      </c>
      <c r="S441" s="122">
        <f>Kalkulator!$F$3</f>
        <v>45383</v>
      </c>
      <c r="T441" s="123">
        <f>Kalkulator!$F$3</f>
        <v>45383</v>
      </c>
      <c r="AD441" s="119" t="str">
        <f>VLOOKUP(F441,Lista!A:A,1,0)</f>
        <v>LOK2902</v>
      </c>
    </row>
    <row r="442" spans="1:30">
      <c r="A442" s="120" t="str">
        <f t="shared" si="8"/>
        <v>Dostępny</v>
      </c>
      <c r="C442" s="120" t="s">
        <v>58</v>
      </c>
      <c r="D442" s="120" t="s">
        <v>190</v>
      </c>
      <c r="E442" s="137" t="s">
        <v>473</v>
      </c>
      <c r="F442" s="120" t="s">
        <v>874</v>
      </c>
      <c r="H442" s="120" t="s">
        <v>2504</v>
      </c>
      <c r="I442" s="120" t="s">
        <v>1657</v>
      </c>
      <c r="J442" s="120" t="s">
        <v>23</v>
      </c>
      <c r="K442" s="126">
        <f>SUMIF(Kalkulator!$C$6:$C$30,I442,Kalkulator!$N$6:$N$30)</f>
        <v>1452</v>
      </c>
      <c r="O442" s="120" t="s">
        <v>2715</v>
      </c>
      <c r="P442" s="120" t="s">
        <v>2716</v>
      </c>
      <c r="R442" s="121" t="str">
        <f>TEXT(Kalkulator!$F$3,"d.mm")&amp;" - "&amp;TEXT(Kalkulator!$H$3,"d.mm.rrrr")</f>
        <v>1.04 - 30.04.2024</v>
      </c>
      <c r="S442" s="122">
        <f>Kalkulator!$F$3</f>
        <v>45383</v>
      </c>
      <c r="T442" s="123">
        <f>Kalkulator!$F$3</f>
        <v>45383</v>
      </c>
      <c r="AD442" s="119" t="str">
        <f>VLOOKUP(F442,Lista!A:A,1,0)</f>
        <v>LOK2903</v>
      </c>
    </row>
    <row r="443" spans="1:30">
      <c r="A443" s="120" t="str">
        <f t="shared" si="8"/>
        <v>Dostępny</v>
      </c>
      <c r="C443" s="120" t="s">
        <v>44</v>
      </c>
      <c r="D443" s="120" t="s">
        <v>876</v>
      </c>
      <c r="E443" s="137" t="s">
        <v>877</v>
      </c>
      <c r="F443" s="120" t="s">
        <v>875</v>
      </c>
      <c r="H443" s="120" t="s">
        <v>2504</v>
      </c>
      <c r="I443" s="120" t="s">
        <v>1657</v>
      </c>
      <c r="J443" s="120" t="s">
        <v>23</v>
      </c>
      <c r="K443" s="126">
        <f>SUMIF(Kalkulator!$C$6:$C$30,I443,Kalkulator!$N$6:$N$30)</f>
        <v>1452</v>
      </c>
      <c r="O443" s="120" t="s">
        <v>2717</v>
      </c>
      <c r="P443" s="120" t="s">
        <v>2718</v>
      </c>
      <c r="R443" s="121" t="str">
        <f>TEXT(Kalkulator!$F$3,"d.mm")&amp;" - "&amp;TEXT(Kalkulator!$H$3,"d.mm.rrrr")</f>
        <v>1.04 - 30.04.2024</v>
      </c>
      <c r="S443" s="122">
        <f>Kalkulator!$F$3</f>
        <v>45383</v>
      </c>
      <c r="T443" s="123">
        <f>Kalkulator!$F$3</f>
        <v>45383</v>
      </c>
      <c r="AD443" s="119" t="str">
        <f>VLOOKUP(F443,Lista!A:A,1,0)</f>
        <v>LOK2905</v>
      </c>
    </row>
    <row r="444" spans="1:30">
      <c r="A444" s="120" t="str">
        <f t="shared" si="8"/>
        <v>Dostępny</v>
      </c>
      <c r="C444" s="120" t="s">
        <v>255</v>
      </c>
      <c r="D444" s="120" t="s">
        <v>256</v>
      </c>
      <c r="E444" s="137" t="s">
        <v>1727</v>
      </c>
      <c r="F444" s="120" t="s">
        <v>1726</v>
      </c>
      <c r="H444" s="120" t="s">
        <v>2504</v>
      </c>
      <c r="I444" s="120" t="s">
        <v>1657</v>
      </c>
      <c r="J444" s="120" t="s">
        <v>23</v>
      </c>
      <c r="K444" s="126">
        <f>SUMIF(Kalkulator!$C$6:$C$30,I444,Kalkulator!$N$6:$N$30)</f>
        <v>1452</v>
      </c>
      <c r="O444" s="120" t="s">
        <v>2719</v>
      </c>
      <c r="P444" s="120" t="s">
        <v>2720</v>
      </c>
      <c r="R444" s="121" t="str">
        <f>TEXT(Kalkulator!$F$3,"d.mm")&amp;" - "&amp;TEXT(Kalkulator!$H$3,"d.mm.rrrr")</f>
        <v>1.04 - 30.04.2024</v>
      </c>
      <c r="S444" s="122">
        <f>Kalkulator!$F$3</f>
        <v>45383</v>
      </c>
      <c r="T444" s="123">
        <f>Kalkulator!$F$3</f>
        <v>45383</v>
      </c>
      <c r="AD444" s="119" t="str">
        <f>VLOOKUP(F444,Lista!A:A,1,0)</f>
        <v>LOK3110</v>
      </c>
    </row>
    <row r="445" spans="1:30">
      <c r="A445" s="120" t="str">
        <f t="shared" si="8"/>
        <v>Dostępny</v>
      </c>
      <c r="C445" s="120" t="s">
        <v>233</v>
      </c>
      <c r="D445" s="120" t="s">
        <v>1731</v>
      </c>
      <c r="E445" s="137" t="s">
        <v>1732</v>
      </c>
      <c r="F445" s="120" t="s">
        <v>1730</v>
      </c>
      <c r="H445" s="120" t="s">
        <v>2504</v>
      </c>
      <c r="I445" s="120" t="s">
        <v>1657</v>
      </c>
      <c r="J445" s="120" t="s">
        <v>23</v>
      </c>
      <c r="K445" s="126">
        <f>SUMIF(Kalkulator!$C$6:$C$30,I445,Kalkulator!$N$6:$N$30)</f>
        <v>1452</v>
      </c>
      <c r="O445" s="120" t="s">
        <v>2721</v>
      </c>
      <c r="P445" s="120" t="s">
        <v>2722</v>
      </c>
      <c r="R445" s="121" t="str">
        <f>TEXT(Kalkulator!$F$3,"d.mm")&amp;" - "&amp;TEXT(Kalkulator!$H$3,"d.mm.rrrr")</f>
        <v>1.04 - 30.04.2024</v>
      </c>
      <c r="S445" s="122">
        <f>Kalkulator!$F$3</f>
        <v>45383</v>
      </c>
      <c r="T445" s="123">
        <f>Kalkulator!$F$3</f>
        <v>45383</v>
      </c>
      <c r="AD445" s="119" t="str">
        <f>VLOOKUP(F445,Lista!A:A,1,0)</f>
        <v>LOK3117</v>
      </c>
    </row>
    <row r="446" spans="1:30">
      <c r="A446" s="120" t="str">
        <f t="shared" si="8"/>
        <v>Dostępny</v>
      </c>
      <c r="C446" s="120" t="s">
        <v>18</v>
      </c>
      <c r="D446" s="120" t="s">
        <v>452</v>
      </c>
      <c r="E446" s="137" t="s">
        <v>879</v>
      </c>
      <c r="F446" s="120" t="s">
        <v>878</v>
      </c>
      <c r="H446" s="120" t="s">
        <v>2504</v>
      </c>
      <c r="I446" s="120" t="s">
        <v>1657</v>
      </c>
      <c r="J446" s="120" t="s">
        <v>23</v>
      </c>
      <c r="K446" s="126">
        <f>SUMIF(Kalkulator!$C$6:$C$30,I446,Kalkulator!$N$6:$N$30)</f>
        <v>1452</v>
      </c>
      <c r="O446" s="120" t="s">
        <v>2723</v>
      </c>
      <c r="P446" s="120" t="s">
        <v>2724</v>
      </c>
      <c r="R446" s="121" t="str">
        <f>TEXT(Kalkulator!$F$3,"d.mm")&amp;" - "&amp;TEXT(Kalkulator!$H$3,"d.mm.rrrr")</f>
        <v>1.04 - 30.04.2024</v>
      </c>
      <c r="S446" s="122">
        <f>Kalkulator!$F$3</f>
        <v>45383</v>
      </c>
      <c r="T446" s="123">
        <f>Kalkulator!$F$3</f>
        <v>45383</v>
      </c>
      <c r="AD446" s="119" t="str">
        <f>VLOOKUP(F446,Lista!A:A,1,0)</f>
        <v>LOK2907</v>
      </c>
    </row>
    <row r="447" spans="1:30">
      <c r="A447" s="120" t="str">
        <f t="shared" si="8"/>
        <v>Dostępny</v>
      </c>
      <c r="C447" s="120" t="s">
        <v>132</v>
      </c>
      <c r="D447" s="120" t="s">
        <v>881</v>
      </c>
      <c r="E447" s="137" t="s">
        <v>882</v>
      </c>
      <c r="F447" s="120" t="s">
        <v>880</v>
      </c>
      <c r="H447" s="120" t="s">
        <v>2504</v>
      </c>
      <c r="I447" s="120" t="s">
        <v>1657</v>
      </c>
      <c r="J447" s="120" t="s">
        <v>23</v>
      </c>
      <c r="K447" s="126">
        <f>SUMIF(Kalkulator!$C$6:$C$30,I447,Kalkulator!$N$6:$N$30)</f>
        <v>1452</v>
      </c>
      <c r="O447" s="120" t="s">
        <v>2725</v>
      </c>
      <c r="P447" s="120" t="s">
        <v>2726</v>
      </c>
      <c r="R447" s="121" t="str">
        <f>TEXT(Kalkulator!$F$3,"d.mm")&amp;" - "&amp;TEXT(Kalkulator!$H$3,"d.mm.rrrr")</f>
        <v>1.04 - 30.04.2024</v>
      </c>
      <c r="S447" s="122">
        <f>Kalkulator!$F$3</f>
        <v>45383</v>
      </c>
      <c r="T447" s="123">
        <f>Kalkulator!$F$3</f>
        <v>45383</v>
      </c>
      <c r="AD447" s="119" t="str">
        <f>VLOOKUP(F447,Lista!A:A,1,0)</f>
        <v>LOK2838</v>
      </c>
    </row>
    <row r="448" spans="1:30">
      <c r="A448" s="120" t="str">
        <f t="shared" si="8"/>
        <v>Dostępny</v>
      </c>
      <c r="C448" s="120" t="s">
        <v>132</v>
      </c>
      <c r="D448" s="120" t="s">
        <v>881</v>
      </c>
      <c r="E448" s="137" t="s">
        <v>884</v>
      </c>
      <c r="F448" s="120" t="s">
        <v>883</v>
      </c>
      <c r="H448" s="120" t="s">
        <v>2504</v>
      </c>
      <c r="I448" s="120" t="s">
        <v>1657</v>
      </c>
      <c r="J448" s="120" t="s">
        <v>23</v>
      </c>
      <c r="K448" s="126">
        <f>SUMIF(Kalkulator!$C$6:$C$30,I448,Kalkulator!$N$6:$N$30)</f>
        <v>1452</v>
      </c>
      <c r="O448" s="120" t="s">
        <v>2727</v>
      </c>
      <c r="P448" s="120" t="s">
        <v>2728</v>
      </c>
      <c r="R448" s="121" t="str">
        <f>TEXT(Kalkulator!$F$3,"d.mm")&amp;" - "&amp;TEXT(Kalkulator!$H$3,"d.mm.rrrr")</f>
        <v>1.04 - 30.04.2024</v>
      </c>
      <c r="S448" s="122">
        <f>Kalkulator!$F$3</f>
        <v>45383</v>
      </c>
      <c r="T448" s="123">
        <f>Kalkulator!$F$3</f>
        <v>45383</v>
      </c>
      <c r="AD448" s="119" t="str">
        <f>VLOOKUP(F448,Lista!A:A,1,0)</f>
        <v>LOK2909</v>
      </c>
    </row>
    <row r="449" spans="1:30">
      <c r="A449" s="120" t="str">
        <f t="shared" si="8"/>
        <v>Dostępny</v>
      </c>
      <c r="C449" s="120" t="s">
        <v>132</v>
      </c>
      <c r="D449" s="120" t="s">
        <v>886</v>
      </c>
      <c r="E449" s="137" t="s">
        <v>887</v>
      </c>
      <c r="F449" s="120" t="s">
        <v>885</v>
      </c>
      <c r="H449" s="120" t="s">
        <v>2504</v>
      </c>
      <c r="I449" s="120" t="s">
        <v>1657</v>
      </c>
      <c r="J449" s="120" t="s">
        <v>23</v>
      </c>
      <c r="K449" s="126">
        <f>SUMIF(Kalkulator!$C$6:$C$30,I449,Kalkulator!$N$6:$N$30)</f>
        <v>1452</v>
      </c>
      <c r="O449" s="120" t="s">
        <v>2729</v>
      </c>
      <c r="P449" s="120" t="s">
        <v>2730</v>
      </c>
      <c r="R449" s="121" t="str">
        <f>TEXT(Kalkulator!$F$3,"d.mm")&amp;" - "&amp;TEXT(Kalkulator!$H$3,"d.mm.rrrr")</f>
        <v>1.04 - 30.04.2024</v>
      </c>
      <c r="S449" s="122">
        <f>Kalkulator!$F$3</f>
        <v>45383</v>
      </c>
      <c r="T449" s="123">
        <f>Kalkulator!$F$3</f>
        <v>45383</v>
      </c>
      <c r="AD449" s="119" t="str">
        <f>VLOOKUP(F449,Lista!A:A,1,0)</f>
        <v>LOK2910</v>
      </c>
    </row>
    <row r="450" spans="1:30">
      <c r="A450" s="120" t="str">
        <f t="shared" si="8"/>
        <v>Dostępny</v>
      </c>
      <c r="C450" s="120" t="s">
        <v>58</v>
      </c>
      <c r="D450" s="120" t="s">
        <v>889</v>
      </c>
      <c r="E450" s="137" t="s">
        <v>890</v>
      </c>
      <c r="F450" s="120" t="s">
        <v>888</v>
      </c>
      <c r="H450" s="120" t="s">
        <v>2504</v>
      </c>
      <c r="I450" s="120" t="s">
        <v>1657</v>
      </c>
      <c r="J450" s="120" t="s">
        <v>23</v>
      </c>
      <c r="K450" s="126">
        <f>SUMIF(Kalkulator!$C$6:$C$30,I450,Kalkulator!$N$6:$N$30)</f>
        <v>1452</v>
      </c>
      <c r="O450" s="120" t="s">
        <v>2731</v>
      </c>
      <c r="P450" s="120" t="s">
        <v>2732</v>
      </c>
      <c r="R450" s="121" t="str">
        <f>TEXT(Kalkulator!$F$3,"d.mm")&amp;" - "&amp;TEXT(Kalkulator!$H$3,"d.mm.rrrr")</f>
        <v>1.04 - 30.04.2024</v>
      </c>
      <c r="S450" s="122">
        <f>Kalkulator!$F$3</f>
        <v>45383</v>
      </c>
      <c r="T450" s="123">
        <f>Kalkulator!$F$3</f>
        <v>45383</v>
      </c>
      <c r="AD450" s="119" t="str">
        <f>VLOOKUP(F450,Lista!A:A,1,0)</f>
        <v>LOK2911</v>
      </c>
    </row>
    <row r="451" spans="1:30">
      <c r="A451" s="120" t="str">
        <f t="shared" si="8"/>
        <v>Dostępny</v>
      </c>
      <c r="C451" s="120" t="s">
        <v>64</v>
      </c>
      <c r="D451" s="120" t="s">
        <v>892</v>
      </c>
      <c r="E451" s="137" t="s">
        <v>893</v>
      </c>
      <c r="F451" s="120" t="s">
        <v>891</v>
      </c>
      <c r="H451" s="120" t="s">
        <v>2504</v>
      </c>
      <c r="I451" s="120" t="s">
        <v>1657</v>
      </c>
      <c r="J451" s="120" t="s">
        <v>23</v>
      </c>
      <c r="K451" s="126">
        <f>SUMIF(Kalkulator!$C$6:$C$30,I451,Kalkulator!$N$6:$N$30)</f>
        <v>1452</v>
      </c>
      <c r="O451" s="120" t="s">
        <v>2733</v>
      </c>
      <c r="P451" s="120" t="s">
        <v>2734</v>
      </c>
      <c r="R451" s="121" t="str">
        <f>TEXT(Kalkulator!$F$3,"d.mm")&amp;" - "&amp;TEXT(Kalkulator!$H$3,"d.mm.rrrr")</f>
        <v>1.04 - 30.04.2024</v>
      </c>
      <c r="S451" s="122">
        <f>Kalkulator!$F$3</f>
        <v>45383</v>
      </c>
      <c r="T451" s="123">
        <f>Kalkulator!$F$3</f>
        <v>45383</v>
      </c>
      <c r="AD451" s="119" t="str">
        <f>VLOOKUP(F451,Lista!A:A,1,0)</f>
        <v>LOK2913</v>
      </c>
    </row>
    <row r="452" spans="1:30">
      <c r="A452" s="120" t="str">
        <f t="shared" si="8"/>
        <v>Dostępny</v>
      </c>
      <c r="C452" s="120" t="s">
        <v>64</v>
      </c>
      <c r="D452" s="120" t="s">
        <v>892</v>
      </c>
      <c r="E452" s="137" t="s">
        <v>895</v>
      </c>
      <c r="F452" s="120" t="s">
        <v>894</v>
      </c>
      <c r="H452" s="120" t="s">
        <v>2504</v>
      </c>
      <c r="I452" s="120" t="s">
        <v>1657</v>
      </c>
      <c r="J452" s="120" t="s">
        <v>23</v>
      </c>
      <c r="K452" s="126">
        <f>SUMIF(Kalkulator!$C$6:$C$30,I452,Kalkulator!$N$6:$N$30)</f>
        <v>1452</v>
      </c>
      <c r="O452" s="120" t="s">
        <v>2735</v>
      </c>
      <c r="P452" s="120" t="s">
        <v>2736</v>
      </c>
      <c r="R452" s="121" t="str">
        <f>TEXT(Kalkulator!$F$3,"d.mm")&amp;" - "&amp;TEXT(Kalkulator!$H$3,"d.mm.rrrr")</f>
        <v>1.04 - 30.04.2024</v>
      </c>
      <c r="S452" s="122">
        <f>Kalkulator!$F$3</f>
        <v>45383</v>
      </c>
      <c r="T452" s="123">
        <f>Kalkulator!$F$3</f>
        <v>45383</v>
      </c>
      <c r="AD452" s="119" t="str">
        <f>VLOOKUP(F452,Lista!A:A,1,0)</f>
        <v>LOK2912</v>
      </c>
    </row>
    <row r="453" spans="1:30">
      <c r="A453" s="120" t="str">
        <f t="shared" si="8"/>
        <v>Dostępny</v>
      </c>
      <c r="C453" s="120" t="s">
        <v>64</v>
      </c>
      <c r="D453" s="120" t="s">
        <v>892</v>
      </c>
      <c r="E453" s="137" t="s">
        <v>897</v>
      </c>
      <c r="F453" s="120" t="s">
        <v>896</v>
      </c>
      <c r="H453" s="120" t="s">
        <v>2504</v>
      </c>
      <c r="I453" s="120" t="s">
        <v>1657</v>
      </c>
      <c r="J453" s="120" t="s">
        <v>23</v>
      </c>
      <c r="K453" s="126">
        <f>SUMIF(Kalkulator!$C$6:$C$30,I453,Kalkulator!$N$6:$N$30)</f>
        <v>1452</v>
      </c>
      <c r="O453" s="120" t="s">
        <v>2737</v>
      </c>
      <c r="P453" s="120" t="s">
        <v>2738</v>
      </c>
      <c r="R453" s="121" t="str">
        <f>TEXT(Kalkulator!$F$3,"d.mm")&amp;" - "&amp;TEXT(Kalkulator!$H$3,"d.mm.rrrr")</f>
        <v>1.04 - 30.04.2024</v>
      </c>
      <c r="S453" s="122">
        <f>Kalkulator!$F$3</f>
        <v>45383</v>
      </c>
      <c r="T453" s="123">
        <f>Kalkulator!$F$3</f>
        <v>45383</v>
      </c>
      <c r="AD453" s="119" t="str">
        <f>VLOOKUP(F453,Lista!A:A,1,0)</f>
        <v>LOK2839</v>
      </c>
    </row>
    <row r="454" spans="1:30">
      <c r="A454" s="120" t="str">
        <f t="shared" si="8"/>
        <v>Dostępny</v>
      </c>
      <c r="C454" s="120" t="s">
        <v>64</v>
      </c>
      <c r="D454" s="120" t="s">
        <v>899</v>
      </c>
      <c r="E454" s="137" t="s">
        <v>900</v>
      </c>
      <c r="F454" s="120" t="s">
        <v>898</v>
      </c>
      <c r="H454" s="120" t="s">
        <v>2504</v>
      </c>
      <c r="I454" s="120" t="s">
        <v>1657</v>
      </c>
      <c r="J454" s="120" t="s">
        <v>23</v>
      </c>
      <c r="K454" s="126">
        <f>SUMIF(Kalkulator!$C$6:$C$30,I454,Kalkulator!$N$6:$N$30)</f>
        <v>1452</v>
      </c>
      <c r="O454" s="120" t="s">
        <v>2739</v>
      </c>
      <c r="P454" s="120" t="s">
        <v>2740</v>
      </c>
      <c r="R454" s="121" t="str">
        <f>TEXT(Kalkulator!$F$3,"d.mm")&amp;" - "&amp;TEXT(Kalkulator!$H$3,"d.mm.rrrr")</f>
        <v>1.04 - 30.04.2024</v>
      </c>
      <c r="S454" s="122">
        <f>Kalkulator!$F$3</f>
        <v>45383</v>
      </c>
      <c r="T454" s="123">
        <f>Kalkulator!$F$3</f>
        <v>45383</v>
      </c>
      <c r="AD454" s="119" t="str">
        <f>VLOOKUP(F454,Lista!A:A,1,0)</f>
        <v>LOK2914</v>
      </c>
    </row>
    <row r="455" spans="1:30">
      <c r="A455" s="120" t="str">
        <f t="shared" si="8"/>
        <v>Dostępny</v>
      </c>
      <c r="C455" s="120" t="s">
        <v>58</v>
      </c>
      <c r="D455" s="120" t="s">
        <v>59</v>
      </c>
      <c r="E455" s="137" t="s">
        <v>1218</v>
      </c>
      <c r="F455" s="120" t="s">
        <v>901</v>
      </c>
      <c r="H455" s="120" t="s">
        <v>2504</v>
      </c>
      <c r="I455" s="120" t="s">
        <v>1657</v>
      </c>
      <c r="J455" s="120" t="s">
        <v>23</v>
      </c>
      <c r="K455" s="126">
        <f>SUMIF(Kalkulator!$C$6:$C$30,I455,Kalkulator!$N$6:$N$30)</f>
        <v>1452</v>
      </c>
      <c r="O455" s="120" t="s">
        <v>2741</v>
      </c>
      <c r="P455" s="120" t="s">
        <v>2742</v>
      </c>
      <c r="R455" s="121" t="str">
        <f>TEXT(Kalkulator!$F$3,"d.mm")&amp;" - "&amp;TEXT(Kalkulator!$H$3,"d.mm.rrrr")</f>
        <v>1.04 - 30.04.2024</v>
      </c>
      <c r="S455" s="122">
        <f>Kalkulator!$F$3</f>
        <v>45383</v>
      </c>
      <c r="T455" s="123">
        <f>Kalkulator!$F$3</f>
        <v>45383</v>
      </c>
      <c r="AD455" s="119" t="str">
        <f>VLOOKUP(F455,Lista!A:A,1,0)</f>
        <v>LOK2916</v>
      </c>
    </row>
    <row r="456" spans="1:30">
      <c r="A456" s="120" t="str">
        <f t="shared" si="8"/>
        <v>Dostępny</v>
      </c>
      <c r="C456" s="120" t="s">
        <v>58</v>
      </c>
      <c r="D456" s="120" t="s">
        <v>59</v>
      </c>
      <c r="E456" s="137" t="s">
        <v>1745</v>
      </c>
      <c r="F456" s="120" t="s">
        <v>1744</v>
      </c>
      <c r="H456" s="120" t="s">
        <v>2504</v>
      </c>
      <c r="I456" s="120" t="s">
        <v>1657</v>
      </c>
      <c r="J456" s="120" t="s">
        <v>23</v>
      </c>
      <c r="K456" s="126">
        <f>SUMIF(Kalkulator!$C$6:$C$30,I456,Kalkulator!$N$6:$N$30)</f>
        <v>1452</v>
      </c>
      <c r="O456" s="120" t="s">
        <v>2743</v>
      </c>
      <c r="P456" s="120" t="s">
        <v>2744</v>
      </c>
      <c r="R456" s="121" t="str">
        <f>TEXT(Kalkulator!$F$3,"d.mm")&amp;" - "&amp;TEXT(Kalkulator!$H$3,"d.mm.rrrr")</f>
        <v>1.04 - 30.04.2024</v>
      </c>
      <c r="S456" s="122">
        <f>Kalkulator!$F$3</f>
        <v>45383</v>
      </c>
      <c r="T456" s="123">
        <f>Kalkulator!$F$3</f>
        <v>45383</v>
      </c>
      <c r="AD456" s="119" t="str">
        <f>VLOOKUP(F456,Lista!A:A,1,0)</f>
        <v>LOK3103</v>
      </c>
    </row>
    <row r="457" spans="1:30">
      <c r="A457" s="120" t="str">
        <f t="shared" si="8"/>
        <v>Dostępny</v>
      </c>
      <c r="C457" s="120" t="s">
        <v>126</v>
      </c>
      <c r="D457" s="120" t="s">
        <v>903</v>
      </c>
      <c r="E457" s="137" t="s">
        <v>904</v>
      </c>
      <c r="F457" s="120" t="s">
        <v>902</v>
      </c>
      <c r="H457" s="120" t="s">
        <v>2504</v>
      </c>
      <c r="I457" s="120" t="s">
        <v>1657</v>
      </c>
      <c r="J457" s="120" t="s">
        <v>23</v>
      </c>
      <c r="K457" s="126">
        <f>SUMIF(Kalkulator!$C$6:$C$30,I457,Kalkulator!$N$6:$N$30)</f>
        <v>1452</v>
      </c>
      <c r="O457" s="120" t="s">
        <v>2745</v>
      </c>
      <c r="P457" s="120" t="s">
        <v>2746</v>
      </c>
      <c r="R457" s="121" t="str">
        <f>TEXT(Kalkulator!$F$3,"d.mm")&amp;" - "&amp;TEXT(Kalkulator!$H$3,"d.mm.rrrr")</f>
        <v>1.04 - 30.04.2024</v>
      </c>
      <c r="S457" s="122">
        <f>Kalkulator!$F$3</f>
        <v>45383</v>
      </c>
      <c r="T457" s="123">
        <f>Kalkulator!$F$3</f>
        <v>45383</v>
      </c>
      <c r="AD457" s="119" t="str">
        <f>VLOOKUP(F457,Lista!A:A,1,0)</f>
        <v>LOK2917</v>
      </c>
    </row>
    <row r="458" spans="1:30">
      <c r="A458" s="120" t="str">
        <f t="shared" si="8"/>
        <v>Dostępny</v>
      </c>
      <c r="C458" s="120" t="s">
        <v>265</v>
      </c>
      <c r="D458" s="120" t="s">
        <v>266</v>
      </c>
      <c r="E458" s="137" t="s">
        <v>906</v>
      </c>
      <c r="F458" s="120" t="s">
        <v>905</v>
      </c>
      <c r="H458" s="120" t="s">
        <v>2504</v>
      </c>
      <c r="I458" s="120" t="s">
        <v>1657</v>
      </c>
      <c r="J458" s="120" t="s">
        <v>23</v>
      </c>
      <c r="K458" s="126">
        <f>SUMIF(Kalkulator!$C$6:$C$30,I458,Kalkulator!$N$6:$N$30)</f>
        <v>1452</v>
      </c>
      <c r="O458" s="120" t="s">
        <v>2747</v>
      </c>
      <c r="P458" s="120" t="s">
        <v>2748</v>
      </c>
      <c r="R458" s="121" t="str">
        <f>TEXT(Kalkulator!$F$3,"d.mm")&amp;" - "&amp;TEXT(Kalkulator!$H$3,"d.mm.rrrr")</f>
        <v>1.04 - 30.04.2024</v>
      </c>
      <c r="S458" s="122">
        <f>Kalkulator!$F$3</f>
        <v>45383</v>
      </c>
      <c r="T458" s="123">
        <f>Kalkulator!$F$3</f>
        <v>45383</v>
      </c>
      <c r="AD458" s="119" t="str">
        <f>VLOOKUP(F458,Lista!A:A,1,0)</f>
        <v>LOK2919</v>
      </c>
    </row>
    <row r="459" spans="1:30">
      <c r="A459" s="120" t="str">
        <f t="shared" si="8"/>
        <v>Dostępny</v>
      </c>
      <c r="C459" s="120" t="s">
        <v>265</v>
      </c>
      <c r="D459" s="120" t="s">
        <v>266</v>
      </c>
      <c r="E459" s="137" t="s">
        <v>908</v>
      </c>
      <c r="F459" s="120" t="s">
        <v>907</v>
      </c>
      <c r="H459" s="120" t="s">
        <v>2504</v>
      </c>
      <c r="I459" s="120" t="s">
        <v>1657</v>
      </c>
      <c r="J459" s="120" t="s">
        <v>23</v>
      </c>
      <c r="K459" s="126">
        <f>SUMIF(Kalkulator!$C$6:$C$30,I459,Kalkulator!$N$6:$N$30)</f>
        <v>1452</v>
      </c>
      <c r="O459" s="120" t="s">
        <v>2749</v>
      </c>
      <c r="P459" s="120" t="s">
        <v>2750</v>
      </c>
      <c r="R459" s="121" t="str">
        <f>TEXT(Kalkulator!$F$3,"d.mm")&amp;" - "&amp;TEXT(Kalkulator!$H$3,"d.mm.rrrr")</f>
        <v>1.04 - 30.04.2024</v>
      </c>
      <c r="S459" s="122">
        <f>Kalkulator!$F$3</f>
        <v>45383</v>
      </c>
      <c r="T459" s="123">
        <f>Kalkulator!$F$3</f>
        <v>45383</v>
      </c>
      <c r="AD459" s="119" t="str">
        <f>VLOOKUP(F459,Lista!A:A,1,0)</f>
        <v>LOK2918</v>
      </c>
    </row>
    <row r="460" spans="1:30">
      <c r="A460" s="120" t="str">
        <f t="shared" si="8"/>
        <v>Dostępny</v>
      </c>
      <c r="C460" s="120" t="s">
        <v>265</v>
      </c>
      <c r="D460" s="120" t="s">
        <v>266</v>
      </c>
      <c r="E460" s="137" t="s">
        <v>910</v>
      </c>
      <c r="F460" s="120" t="s">
        <v>909</v>
      </c>
      <c r="H460" s="120" t="s">
        <v>2504</v>
      </c>
      <c r="I460" s="120" t="s">
        <v>1657</v>
      </c>
      <c r="J460" s="120" t="s">
        <v>23</v>
      </c>
      <c r="K460" s="126">
        <f>SUMIF(Kalkulator!$C$6:$C$30,I460,Kalkulator!$N$6:$N$30)</f>
        <v>1452</v>
      </c>
      <c r="O460" s="120" t="s">
        <v>2751</v>
      </c>
      <c r="P460" s="120" t="s">
        <v>2752</v>
      </c>
      <c r="R460" s="121" t="str">
        <f>TEXT(Kalkulator!$F$3,"d.mm")&amp;" - "&amp;TEXT(Kalkulator!$H$3,"d.mm.rrrr")</f>
        <v>1.04 - 30.04.2024</v>
      </c>
      <c r="S460" s="122">
        <f>Kalkulator!$F$3</f>
        <v>45383</v>
      </c>
      <c r="T460" s="123">
        <f>Kalkulator!$F$3</f>
        <v>45383</v>
      </c>
      <c r="AD460" s="119" t="str">
        <f>VLOOKUP(F460,Lista!A:A,1,0)</f>
        <v>LOK2920</v>
      </c>
    </row>
    <row r="461" spans="1:30">
      <c r="A461" s="120" t="str">
        <f t="shared" si="8"/>
        <v>Dostępny</v>
      </c>
      <c r="C461" s="120" t="s">
        <v>126</v>
      </c>
      <c r="D461" s="120" t="s">
        <v>1753</v>
      </c>
      <c r="E461" s="137" t="s">
        <v>1754</v>
      </c>
      <c r="F461" s="120" t="s">
        <v>1752</v>
      </c>
      <c r="H461" s="120" t="s">
        <v>2504</v>
      </c>
      <c r="I461" s="120" t="s">
        <v>1657</v>
      </c>
      <c r="J461" s="120" t="s">
        <v>23</v>
      </c>
      <c r="K461" s="126">
        <f>SUMIF(Kalkulator!$C$6:$C$30,I461,Kalkulator!$N$6:$N$30)</f>
        <v>1452</v>
      </c>
      <c r="O461" s="120" t="s">
        <v>2753</v>
      </c>
      <c r="P461" s="120" t="s">
        <v>2754</v>
      </c>
      <c r="R461" s="121" t="str">
        <f>TEXT(Kalkulator!$F$3,"d.mm")&amp;" - "&amp;TEXT(Kalkulator!$H$3,"d.mm.rrrr")</f>
        <v>1.04 - 30.04.2024</v>
      </c>
      <c r="S461" s="122">
        <f>Kalkulator!$F$3</f>
        <v>45383</v>
      </c>
      <c r="T461" s="123">
        <f>Kalkulator!$F$3</f>
        <v>45383</v>
      </c>
      <c r="AD461" s="119" t="str">
        <f>VLOOKUP(F461,Lista!A:A,1,0)</f>
        <v>LOK3100</v>
      </c>
    </row>
    <row r="462" spans="1:30">
      <c r="A462" s="120" t="str">
        <f t="shared" si="8"/>
        <v>Dostępny</v>
      </c>
      <c r="C462" s="120" t="s">
        <v>64</v>
      </c>
      <c r="D462" s="120" t="s">
        <v>912</v>
      </c>
      <c r="E462" s="137" t="s">
        <v>913</v>
      </c>
      <c r="F462" s="120" t="s">
        <v>911</v>
      </c>
      <c r="H462" s="120" t="s">
        <v>2504</v>
      </c>
      <c r="I462" s="120" t="s">
        <v>1657</v>
      </c>
      <c r="J462" s="120" t="s">
        <v>23</v>
      </c>
      <c r="K462" s="126">
        <f>SUMIF(Kalkulator!$C$6:$C$30,I462,Kalkulator!$N$6:$N$30)</f>
        <v>1452</v>
      </c>
      <c r="O462" s="120" t="s">
        <v>2755</v>
      </c>
      <c r="P462" s="120" t="s">
        <v>2756</v>
      </c>
      <c r="R462" s="121" t="str">
        <f>TEXT(Kalkulator!$F$3,"d.mm")&amp;" - "&amp;TEXT(Kalkulator!$H$3,"d.mm.rrrr")</f>
        <v>1.04 - 30.04.2024</v>
      </c>
      <c r="S462" s="122">
        <f>Kalkulator!$F$3</f>
        <v>45383</v>
      </c>
      <c r="T462" s="123">
        <f>Kalkulator!$F$3</f>
        <v>45383</v>
      </c>
      <c r="AD462" s="119" t="str">
        <f>VLOOKUP(F462,Lista!A:A,1,0)</f>
        <v>LOK2921</v>
      </c>
    </row>
    <row r="463" spans="1:30">
      <c r="A463" s="120" t="str">
        <f t="shared" si="8"/>
        <v>Dostępny</v>
      </c>
      <c r="C463" s="120" t="s">
        <v>77</v>
      </c>
      <c r="D463" s="120" t="s">
        <v>915</v>
      </c>
      <c r="E463" s="137" t="s">
        <v>916</v>
      </c>
      <c r="F463" s="120" t="s">
        <v>914</v>
      </c>
      <c r="H463" s="120" t="s">
        <v>2504</v>
      </c>
      <c r="I463" s="120" t="s">
        <v>1657</v>
      </c>
      <c r="J463" s="120" t="s">
        <v>23</v>
      </c>
      <c r="K463" s="126">
        <f>SUMIF(Kalkulator!$C$6:$C$30,I463,Kalkulator!$N$6:$N$30)</f>
        <v>1452</v>
      </c>
      <c r="O463" s="120" t="s">
        <v>2757</v>
      </c>
      <c r="P463" s="120" t="s">
        <v>2758</v>
      </c>
      <c r="R463" s="121" t="str">
        <f>TEXT(Kalkulator!$F$3,"d.mm")&amp;" - "&amp;TEXT(Kalkulator!$H$3,"d.mm.rrrr")</f>
        <v>1.04 - 30.04.2024</v>
      </c>
      <c r="S463" s="122">
        <f>Kalkulator!$F$3</f>
        <v>45383</v>
      </c>
      <c r="T463" s="123">
        <f>Kalkulator!$F$3</f>
        <v>45383</v>
      </c>
      <c r="AD463" s="119" t="str">
        <f>VLOOKUP(F463,Lista!A:A,1,0)</f>
        <v>LOK2922</v>
      </c>
    </row>
    <row r="464" spans="1:30">
      <c r="A464" s="120" t="str">
        <f t="shared" si="8"/>
        <v>Dostępny</v>
      </c>
      <c r="C464" s="120" t="s">
        <v>44</v>
      </c>
      <c r="D464" s="120" t="s">
        <v>113</v>
      </c>
      <c r="E464" s="137" t="s">
        <v>918</v>
      </c>
      <c r="F464" s="120" t="s">
        <v>917</v>
      </c>
      <c r="H464" s="120" t="s">
        <v>2504</v>
      </c>
      <c r="I464" s="120" t="s">
        <v>1657</v>
      </c>
      <c r="J464" s="120" t="s">
        <v>23</v>
      </c>
      <c r="K464" s="126">
        <f>SUMIF(Kalkulator!$C$6:$C$30,I464,Kalkulator!$N$6:$N$30)</f>
        <v>1452</v>
      </c>
      <c r="O464" s="120" t="s">
        <v>2759</v>
      </c>
      <c r="P464" s="120" t="s">
        <v>2760</v>
      </c>
      <c r="R464" s="121" t="str">
        <f>TEXT(Kalkulator!$F$3,"d.mm")&amp;" - "&amp;TEXT(Kalkulator!$H$3,"d.mm.rrrr")</f>
        <v>1.04 - 30.04.2024</v>
      </c>
      <c r="S464" s="122">
        <f>Kalkulator!$F$3</f>
        <v>45383</v>
      </c>
      <c r="T464" s="123">
        <f>Kalkulator!$F$3</f>
        <v>45383</v>
      </c>
      <c r="AD464" s="119" t="str">
        <f>VLOOKUP(F464,Lista!A:A,1,0)</f>
        <v>LOK2923</v>
      </c>
    </row>
    <row r="465" spans="1:30">
      <c r="A465" s="120" t="str">
        <f t="shared" si="8"/>
        <v>Dostępny</v>
      </c>
      <c r="C465" s="120" t="s">
        <v>44</v>
      </c>
      <c r="D465" s="120" t="s">
        <v>113</v>
      </c>
      <c r="E465" s="137" t="s">
        <v>920</v>
      </c>
      <c r="F465" s="120" t="s">
        <v>919</v>
      </c>
      <c r="H465" s="120" t="s">
        <v>2504</v>
      </c>
      <c r="I465" s="120" t="s">
        <v>1657</v>
      </c>
      <c r="J465" s="120" t="s">
        <v>23</v>
      </c>
      <c r="K465" s="126">
        <f>SUMIF(Kalkulator!$C$6:$C$30,I465,Kalkulator!$N$6:$N$30)</f>
        <v>1452</v>
      </c>
      <c r="O465" s="120" t="s">
        <v>2761</v>
      </c>
      <c r="P465" s="120" t="s">
        <v>2762</v>
      </c>
      <c r="R465" s="121" t="str">
        <f>TEXT(Kalkulator!$F$3,"d.mm")&amp;" - "&amp;TEXT(Kalkulator!$H$3,"d.mm.rrrr")</f>
        <v>1.04 - 30.04.2024</v>
      </c>
      <c r="S465" s="122">
        <f>Kalkulator!$F$3</f>
        <v>45383</v>
      </c>
      <c r="T465" s="123">
        <f>Kalkulator!$F$3</f>
        <v>45383</v>
      </c>
      <c r="AD465" s="119" t="str">
        <f>VLOOKUP(F465,Lista!A:A,1,0)</f>
        <v>LOK2924</v>
      </c>
    </row>
    <row r="466" spans="1:30">
      <c r="A466" s="120" t="str">
        <f t="shared" si="8"/>
        <v>Dostępny</v>
      </c>
      <c r="C466" s="120" t="s">
        <v>77</v>
      </c>
      <c r="D466" s="120" t="s">
        <v>114</v>
      </c>
      <c r="E466" s="137" t="s">
        <v>922</v>
      </c>
      <c r="F466" s="120" t="s">
        <v>921</v>
      </c>
      <c r="H466" s="120" t="s">
        <v>2504</v>
      </c>
      <c r="I466" s="120" t="s">
        <v>1657</v>
      </c>
      <c r="J466" s="120" t="s">
        <v>23</v>
      </c>
      <c r="K466" s="126">
        <f>SUMIF(Kalkulator!$C$6:$C$30,I466,Kalkulator!$N$6:$N$30)</f>
        <v>1452</v>
      </c>
      <c r="O466" s="120" t="s">
        <v>2763</v>
      </c>
      <c r="P466" s="120" t="s">
        <v>2764</v>
      </c>
      <c r="R466" s="121" t="str">
        <f>TEXT(Kalkulator!$F$3,"d.mm")&amp;" - "&amp;TEXT(Kalkulator!$H$3,"d.mm.rrrr")</f>
        <v>1.04 - 30.04.2024</v>
      </c>
      <c r="S466" s="122">
        <f>Kalkulator!$F$3</f>
        <v>45383</v>
      </c>
      <c r="T466" s="123">
        <f>Kalkulator!$F$3</f>
        <v>45383</v>
      </c>
      <c r="AD466" s="119" t="str">
        <f>VLOOKUP(F466,Lista!A:A,1,0)</f>
        <v>LOK2925</v>
      </c>
    </row>
    <row r="467" spans="1:30">
      <c r="A467" s="120" t="str">
        <f t="shared" si="8"/>
        <v>Dostępny</v>
      </c>
      <c r="C467" s="120" t="s">
        <v>54</v>
      </c>
      <c r="D467" s="120" t="s">
        <v>55</v>
      </c>
      <c r="E467" s="137" t="s">
        <v>1763</v>
      </c>
      <c r="F467" s="120" t="s">
        <v>1762</v>
      </c>
      <c r="H467" s="120" t="s">
        <v>2504</v>
      </c>
      <c r="I467" s="120" t="s">
        <v>1657</v>
      </c>
      <c r="J467" s="120" t="s">
        <v>23</v>
      </c>
      <c r="K467" s="126">
        <f>SUMIF(Kalkulator!$C$6:$C$30,I467,Kalkulator!$N$6:$N$30)</f>
        <v>1452</v>
      </c>
      <c r="O467" s="120" t="s">
        <v>2765</v>
      </c>
      <c r="P467" s="120" t="s">
        <v>2766</v>
      </c>
      <c r="R467" s="121" t="str">
        <f>TEXT(Kalkulator!$F$3,"d.mm")&amp;" - "&amp;TEXT(Kalkulator!$H$3,"d.mm.rrrr")</f>
        <v>1.04 - 30.04.2024</v>
      </c>
      <c r="S467" s="122">
        <f>Kalkulator!$F$3</f>
        <v>45383</v>
      </c>
      <c r="T467" s="123">
        <f>Kalkulator!$F$3</f>
        <v>45383</v>
      </c>
      <c r="AD467" s="119" t="str">
        <f>VLOOKUP(F467,Lista!A:A,1,0)</f>
        <v>LOK3113</v>
      </c>
    </row>
    <row r="468" spans="1:30">
      <c r="A468" s="120" t="str">
        <f t="shared" si="8"/>
        <v>Dostępny</v>
      </c>
      <c r="C468" s="120" t="s">
        <v>54</v>
      </c>
      <c r="D468" s="120" t="s">
        <v>55</v>
      </c>
      <c r="E468" s="137" t="s">
        <v>924</v>
      </c>
      <c r="F468" s="120" t="s">
        <v>923</v>
      </c>
      <c r="H468" s="120" t="s">
        <v>2504</v>
      </c>
      <c r="I468" s="120" t="s">
        <v>1657</v>
      </c>
      <c r="J468" s="120" t="s">
        <v>23</v>
      </c>
      <c r="K468" s="126">
        <f>SUMIF(Kalkulator!$C$6:$C$30,I468,Kalkulator!$N$6:$N$30)</f>
        <v>1452</v>
      </c>
      <c r="O468" s="120" t="s">
        <v>2767</v>
      </c>
      <c r="P468" s="120" t="s">
        <v>2768</v>
      </c>
      <c r="R468" s="121" t="str">
        <f>TEXT(Kalkulator!$F$3,"d.mm")&amp;" - "&amp;TEXT(Kalkulator!$H$3,"d.mm.rrrr")</f>
        <v>1.04 - 30.04.2024</v>
      </c>
      <c r="S468" s="122">
        <f>Kalkulator!$F$3</f>
        <v>45383</v>
      </c>
      <c r="T468" s="123">
        <f>Kalkulator!$F$3</f>
        <v>45383</v>
      </c>
      <c r="AD468" s="119" t="str">
        <f>VLOOKUP(F468,Lista!A:A,1,0)</f>
        <v>LOK2928</v>
      </c>
    </row>
    <row r="469" spans="1:30">
      <c r="A469" s="120" t="str">
        <f t="shared" si="8"/>
        <v>Dostępny</v>
      </c>
      <c r="C469" s="120" t="s">
        <v>54</v>
      </c>
      <c r="D469" s="120" t="s">
        <v>55</v>
      </c>
      <c r="E469" s="137" t="s">
        <v>56</v>
      </c>
      <c r="F469" s="120" t="s">
        <v>925</v>
      </c>
      <c r="H469" s="120" t="s">
        <v>2504</v>
      </c>
      <c r="I469" s="120" t="s">
        <v>1657</v>
      </c>
      <c r="J469" s="120" t="s">
        <v>23</v>
      </c>
      <c r="K469" s="126">
        <f>SUMIF(Kalkulator!$C$6:$C$30,I469,Kalkulator!$N$6:$N$30)</f>
        <v>1452</v>
      </c>
      <c r="O469" s="120" t="s">
        <v>2769</v>
      </c>
      <c r="P469" s="120" t="s">
        <v>2770</v>
      </c>
      <c r="R469" s="121" t="str">
        <f>TEXT(Kalkulator!$F$3,"d.mm")&amp;" - "&amp;TEXT(Kalkulator!$H$3,"d.mm.rrrr")</f>
        <v>1.04 - 30.04.2024</v>
      </c>
      <c r="S469" s="122">
        <f>Kalkulator!$F$3</f>
        <v>45383</v>
      </c>
      <c r="T469" s="123">
        <f>Kalkulator!$F$3</f>
        <v>45383</v>
      </c>
      <c r="AD469" s="119" t="str">
        <f>VLOOKUP(F469,Lista!A:A,1,0)</f>
        <v>LOK2930</v>
      </c>
    </row>
    <row r="470" spans="1:30">
      <c r="A470" s="120" t="str">
        <f t="shared" si="8"/>
        <v>Dostępny</v>
      </c>
      <c r="C470" s="120" t="s">
        <v>54</v>
      </c>
      <c r="D470" s="120" t="s">
        <v>55</v>
      </c>
      <c r="E470" s="137" t="s">
        <v>927</v>
      </c>
      <c r="F470" s="120" t="s">
        <v>926</v>
      </c>
      <c r="H470" s="120" t="s">
        <v>2504</v>
      </c>
      <c r="I470" s="120" t="s">
        <v>1657</v>
      </c>
      <c r="J470" s="120" t="s">
        <v>23</v>
      </c>
      <c r="K470" s="126">
        <f>SUMIF(Kalkulator!$C$6:$C$30,I470,Kalkulator!$N$6:$N$30)</f>
        <v>1452</v>
      </c>
      <c r="O470" s="120" t="s">
        <v>2771</v>
      </c>
      <c r="P470" s="120" t="s">
        <v>2772</v>
      </c>
      <c r="R470" s="121" t="str">
        <f>TEXT(Kalkulator!$F$3,"d.mm")&amp;" - "&amp;TEXT(Kalkulator!$H$3,"d.mm.rrrr")</f>
        <v>1.04 - 30.04.2024</v>
      </c>
      <c r="S470" s="122">
        <f>Kalkulator!$F$3</f>
        <v>45383</v>
      </c>
      <c r="T470" s="123">
        <f>Kalkulator!$F$3</f>
        <v>45383</v>
      </c>
      <c r="AD470" s="119" t="str">
        <f>VLOOKUP(F470,Lista!A:A,1,0)</f>
        <v>LOK2929</v>
      </c>
    </row>
    <row r="471" spans="1:30">
      <c r="A471" s="120" t="str">
        <f t="shared" si="8"/>
        <v>Dostępny</v>
      </c>
      <c r="C471" s="120" t="s">
        <v>54</v>
      </c>
      <c r="D471" s="120" t="s">
        <v>55</v>
      </c>
      <c r="E471" s="137" t="s">
        <v>927</v>
      </c>
      <c r="F471" s="120" t="s">
        <v>928</v>
      </c>
      <c r="H471" s="120" t="s">
        <v>2504</v>
      </c>
      <c r="I471" s="120" t="s">
        <v>1657</v>
      </c>
      <c r="J471" s="120" t="s">
        <v>23</v>
      </c>
      <c r="K471" s="126">
        <f>SUMIF(Kalkulator!$C$6:$C$30,I471,Kalkulator!$N$6:$N$30)</f>
        <v>1452</v>
      </c>
      <c r="O471" s="120" t="s">
        <v>2773</v>
      </c>
      <c r="P471" s="120" t="s">
        <v>2774</v>
      </c>
      <c r="R471" s="121" t="str">
        <f>TEXT(Kalkulator!$F$3,"d.mm")&amp;" - "&amp;TEXT(Kalkulator!$H$3,"d.mm.rrrr")</f>
        <v>1.04 - 30.04.2024</v>
      </c>
      <c r="S471" s="122">
        <f>Kalkulator!$F$3</f>
        <v>45383</v>
      </c>
      <c r="T471" s="123">
        <f>Kalkulator!$F$3</f>
        <v>45383</v>
      </c>
      <c r="AD471" s="119" t="str">
        <f>VLOOKUP(F471,Lista!A:A,1,0)</f>
        <v>LOK2931</v>
      </c>
    </row>
    <row r="472" spans="1:30">
      <c r="A472" s="120" t="str">
        <f t="shared" si="8"/>
        <v>Dostępny</v>
      </c>
      <c r="C472" s="120" t="s">
        <v>54</v>
      </c>
      <c r="D472" s="120" t="s">
        <v>55</v>
      </c>
      <c r="E472" s="137" t="s">
        <v>1772</v>
      </c>
      <c r="F472" s="120" t="s">
        <v>1771</v>
      </c>
      <c r="H472" s="120" t="s">
        <v>2504</v>
      </c>
      <c r="I472" s="120" t="s">
        <v>1657</v>
      </c>
      <c r="J472" s="120" t="s">
        <v>23</v>
      </c>
      <c r="K472" s="126">
        <f>SUMIF(Kalkulator!$C$6:$C$30,I472,Kalkulator!$N$6:$N$30)</f>
        <v>1452</v>
      </c>
      <c r="O472" s="120" t="s">
        <v>2775</v>
      </c>
      <c r="P472" s="120" t="s">
        <v>2776</v>
      </c>
      <c r="R472" s="121" t="str">
        <f>TEXT(Kalkulator!$F$3,"d.mm")&amp;" - "&amp;TEXT(Kalkulator!$H$3,"d.mm.rrrr")</f>
        <v>1.04 - 30.04.2024</v>
      </c>
      <c r="S472" s="122">
        <f>Kalkulator!$F$3</f>
        <v>45383</v>
      </c>
      <c r="T472" s="123">
        <f>Kalkulator!$F$3</f>
        <v>45383</v>
      </c>
      <c r="AD472" s="119" t="str">
        <f>VLOOKUP(F472,Lista!A:A,1,0)</f>
        <v>LOK3115</v>
      </c>
    </row>
    <row r="473" spans="1:30">
      <c r="A473" s="120" t="str">
        <f t="shared" si="8"/>
        <v>Dostępny</v>
      </c>
      <c r="C473" s="120" t="s">
        <v>54</v>
      </c>
      <c r="D473" s="120" t="s">
        <v>55</v>
      </c>
      <c r="E473" s="137" t="s">
        <v>203</v>
      </c>
      <c r="F473" s="120" t="s">
        <v>929</v>
      </c>
      <c r="H473" s="120" t="s">
        <v>2504</v>
      </c>
      <c r="I473" s="120" t="s">
        <v>1657</v>
      </c>
      <c r="J473" s="120" t="s">
        <v>23</v>
      </c>
      <c r="K473" s="126">
        <f>SUMIF(Kalkulator!$C$6:$C$30,I473,Kalkulator!$N$6:$N$30)</f>
        <v>1452</v>
      </c>
      <c r="O473" s="120" t="s">
        <v>2777</v>
      </c>
      <c r="P473" s="120" t="s">
        <v>2778</v>
      </c>
      <c r="R473" s="121" t="str">
        <f>TEXT(Kalkulator!$F$3,"d.mm")&amp;" - "&amp;TEXT(Kalkulator!$H$3,"d.mm.rrrr")</f>
        <v>1.04 - 30.04.2024</v>
      </c>
      <c r="S473" s="122">
        <f>Kalkulator!$F$3</f>
        <v>45383</v>
      </c>
      <c r="T473" s="123">
        <f>Kalkulator!$F$3</f>
        <v>45383</v>
      </c>
      <c r="AD473" s="119" t="str">
        <f>VLOOKUP(F473,Lista!A:A,1,0)</f>
        <v>LOK2934</v>
      </c>
    </row>
    <row r="474" spans="1:30">
      <c r="A474" s="120" t="str">
        <f t="shared" si="8"/>
        <v>Dostępny</v>
      </c>
      <c r="C474" s="120" t="s">
        <v>54</v>
      </c>
      <c r="D474" s="120" t="s">
        <v>55</v>
      </c>
      <c r="E474" s="137" t="s">
        <v>72</v>
      </c>
      <c r="F474" s="120" t="s">
        <v>1775</v>
      </c>
      <c r="H474" s="120" t="s">
        <v>2504</v>
      </c>
      <c r="I474" s="120" t="s">
        <v>1657</v>
      </c>
      <c r="J474" s="120" t="s">
        <v>23</v>
      </c>
      <c r="K474" s="126">
        <f>SUMIF(Kalkulator!$C$6:$C$30,I474,Kalkulator!$N$6:$N$30)</f>
        <v>1452</v>
      </c>
      <c r="O474" s="120" t="s">
        <v>2779</v>
      </c>
      <c r="P474" s="120" t="s">
        <v>2780</v>
      </c>
      <c r="R474" s="121" t="str">
        <f>TEXT(Kalkulator!$F$3,"d.mm")&amp;" - "&amp;TEXT(Kalkulator!$H$3,"d.mm.rrrr")</f>
        <v>1.04 - 30.04.2024</v>
      </c>
      <c r="S474" s="122">
        <f>Kalkulator!$F$3</f>
        <v>45383</v>
      </c>
      <c r="T474" s="123">
        <f>Kalkulator!$F$3</f>
        <v>45383</v>
      </c>
      <c r="AD474" s="119" t="str">
        <f>VLOOKUP(F474,Lista!A:A,1,0)</f>
        <v>LOK3101</v>
      </c>
    </row>
    <row r="475" spans="1:30">
      <c r="A475" s="120" t="str">
        <f t="shared" si="8"/>
        <v>Dostępny</v>
      </c>
      <c r="C475" s="120" t="s">
        <v>54</v>
      </c>
      <c r="D475" s="120" t="s">
        <v>55</v>
      </c>
      <c r="E475" s="137" t="s">
        <v>931</v>
      </c>
      <c r="F475" s="120" t="s">
        <v>930</v>
      </c>
      <c r="H475" s="120" t="s">
        <v>2504</v>
      </c>
      <c r="I475" s="120" t="s">
        <v>1657</v>
      </c>
      <c r="J475" s="120" t="s">
        <v>23</v>
      </c>
      <c r="K475" s="126">
        <f>SUMIF(Kalkulator!$C$6:$C$30,I475,Kalkulator!$N$6:$N$30)</f>
        <v>1452</v>
      </c>
      <c r="O475" s="120" t="s">
        <v>2781</v>
      </c>
      <c r="P475" s="120" t="s">
        <v>2782</v>
      </c>
      <c r="R475" s="121" t="str">
        <f>TEXT(Kalkulator!$F$3,"d.mm")&amp;" - "&amp;TEXT(Kalkulator!$H$3,"d.mm.rrrr")</f>
        <v>1.04 - 30.04.2024</v>
      </c>
      <c r="S475" s="122">
        <f>Kalkulator!$F$3</f>
        <v>45383</v>
      </c>
      <c r="T475" s="123">
        <f>Kalkulator!$F$3</f>
        <v>45383</v>
      </c>
      <c r="AD475" s="119" t="str">
        <f>VLOOKUP(F475,Lista!A:A,1,0)</f>
        <v>LOK2932</v>
      </c>
    </row>
    <row r="476" spans="1:30">
      <c r="A476" s="120" t="str">
        <f t="shared" si="8"/>
        <v>Dostępny</v>
      </c>
      <c r="C476" s="120" t="s">
        <v>54</v>
      </c>
      <c r="D476" s="120" t="s">
        <v>55</v>
      </c>
      <c r="E476" s="137" t="s">
        <v>933</v>
      </c>
      <c r="F476" s="120" t="s">
        <v>932</v>
      </c>
      <c r="H476" s="120" t="s">
        <v>2504</v>
      </c>
      <c r="I476" s="120" t="s">
        <v>1657</v>
      </c>
      <c r="J476" s="120" t="s">
        <v>23</v>
      </c>
      <c r="K476" s="126">
        <f>SUMIF(Kalkulator!$C$6:$C$30,I476,Kalkulator!$N$6:$N$30)</f>
        <v>1452</v>
      </c>
      <c r="O476" s="120" t="s">
        <v>2783</v>
      </c>
      <c r="P476" s="120" t="s">
        <v>2784</v>
      </c>
      <c r="R476" s="121" t="str">
        <f>TEXT(Kalkulator!$F$3,"d.mm")&amp;" - "&amp;TEXT(Kalkulator!$H$3,"d.mm.rrrr")</f>
        <v>1.04 - 30.04.2024</v>
      </c>
      <c r="S476" s="122">
        <f>Kalkulator!$F$3</f>
        <v>45383</v>
      </c>
      <c r="T476" s="123">
        <f>Kalkulator!$F$3</f>
        <v>45383</v>
      </c>
      <c r="AD476" s="119" t="str">
        <f>VLOOKUP(F476,Lista!A:A,1,0)</f>
        <v>LOK2927</v>
      </c>
    </row>
    <row r="477" spans="1:30">
      <c r="A477" s="120" t="str">
        <f t="shared" si="8"/>
        <v>Dostępny</v>
      </c>
      <c r="C477" s="120" t="s">
        <v>132</v>
      </c>
      <c r="D477" s="120" t="s">
        <v>935</v>
      </c>
      <c r="E477" s="137" t="s">
        <v>936</v>
      </c>
      <c r="F477" s="120" t="s">
        <v>934</v>
      </c>
      <c r="H477" s="120" t="s">
        <v>2504</v>
      </c>
      <c r="I477" s="120" t="s">
        <v>1657</v>
      </c>
      <c r="J477" s="120" t="s">
        <v>23</v>
      </c>
      <c r="K477" s="126">
        <f>SUMIF(Kalkulator!$C$6:$C$30,I477,Kalkulator!$N$6:$N$30)</f>
        <v>1452</v>
      </c>
      <c r="O477" s="120" t="s">
        <v>2785</v>
      </c>
      <c r="P477" s="120" t="s">
        <v>2786</v>
      </c>
      <c r="R477" s="121" t="str">
        <f>TEXT(Kalkulator!$F$3,"d.mm")&amp;" - "&amp;TEXT(Kalkulator!$H$3,"d.mm.rrrr")</f>
        <v>1.04 - 30.04.2024</v>
      </c>
      <c r="S477" s="122">
        <f>Kalkulator!$F$3</f>
        <v>45383</v>
      </c>
      <c r="T477" s="123">
        <f>Kalkulator!$F$3</f>
        <v>45383</v>
      </c>
      <c r="AD477" s="119" t="str">
        <f>VLOOKUP(F477,Lista!A:A,1,0)</f>
        <v>LOK2935</v>
      </c>
    </row>
    <row r="478" spans="1:30">
      <c r="A478" s="120" t="str">
        <f t="shared" si="8"/>
        <v>Dostępny</v>
      </c>
      <c r="C478" s="120" t="s">
        <v>44</v>
      </c>
      <c r="D478" s="120" t="s">
        <v>938</v>
      </c>
      <c r="E478" s="137" t="s">
        <v>939</v>
      </c>
      <c r="F478" s="120" t="s">
        <v>937</v>
      </c>
      <c r="H478" s="120" t="s">
        <v>2504</v>
      </c>
      <c r="I478" s="120" t="s">
        <v>1657</v>
      </c>
      <c r="J478" s="120" t="s">
        <v>23</v>
      </c>
      <c r="K478" s="126">
        <f>SUMIF(Kalkulator!$C$6:$C$30,I478,Kalkulator!$N$6:$N$30)</f>
        <v>1452</v>
      </c>
      <c r="O478" s="120" t="s">
        <v>2787</v>
      </c>
      <c r="P478" s="120" t="s">
        <v>2788</v>
      </c>
      <c r="R478" s="121" t="str">
        <f>TEXT(Kalkulator!$F$3,"d.mm")&amp;" - "&amp;TEXT(Kalkulator!$H$3,"d.mm.rrrr")</f>
        <v>1.04 - 30.04.2024</v>
      </c>
      <c r="S478" s="122">
        <f>Kalkulator!$F$3</f>
        <v>45383</v>
      </c>
      <c r="T478" s="123">
        <f>Kalkulator!$F$3</f>
        <v>45383</v>
      </c>
      <c r="AD478" s="119" t="str">
        <f>VLOOKUP(F478,Lista!A:A,1,0)</f>
        <v>LOK2936</v>
      </c>
    </row>
    <row r="479" spans="1:30">
      <c r="A479" s="120" t="str">
        <f t="shared" si="8"/>
        <v>Dostępny</v>
      </c>
      <c r="C479" s="120" t="s">
        <v>29</v>
      </c>
      <c r="D479" s="120" t="s">
        <v>942</v>
      </c>
      <c r="E479" s="137" t="s">
        <v>943</v>
      </c>
      <c r="F479" s="120" t="s">
        <v>941</v>
      </c>
      <c r="H479" s="120" t="s">
        <v>2504</v>
      </c>
      <c r="I479" s="120" t="s">
        <v>1657</v>
      </c>
      <c r="J479" s="120" t="s">
        <v>23</v>
      </c>
      <c r="K479" s="126">
        <f>SUMIF(Kalkulator!$C$6:$C$30,I479,Kalkulator!$N$6:$N$30)</f>
        <v>1452</v>
      </c>
      <c r="O479" s="120" t="s">
        <v>2789</v>
      </c>
      <c r="P479" s="120" t="s">
        <v>2790</v>
      </c>
      <c r="R479" s="121" t="str">
        <f>TEXT(Kalkulator!$F$3,"d.mm")&amp;" - "&amp;TEXT(Kalkulator!$H$3,"d.mm.rrrr")</f>
        <v>1.04 - 30.04.2024</v>
      </c>
      <c r="S479" s="122">
        <f>Kalkulator!$F$3</f>
        <v>45383</v>
      </c>
      <c r="T479" s="123">
        <f>Kalkulator!$F$3</f>
        <v>45383</v>
      </c>
      <c r="AD479" s="119" t="str">
        <f>VLOOKUP(F479,Lista!A:A,1,0)</f>
        <v>LOK2937</v>
      </c>
    </row>
    <row r="480" spans="1:30">
      <c r="A480" s="120" t="str">
        <f t="shared" ref="A480:A543" si="9">IF(ISERROR(AD480)=FALSE,"Dostępny","Niedostępny")</f>
        <v>Dostępny</v>
      </c>
      <c r="C480" s="120" t="s">
        <v>64</v>
      </c>
      <c r="D480" s="120" t="s">
        <v>279</v>
      </c>
      <c r="E480" s="137" t="s">
        <v>945</v>
      </c>
      <c r="F480" s="120" t="s">
        <v>944</v>
      </c>
      <c r="H480" s="120" t="s">
        <v>2504</v>
      </c>
      <c r="I480" s="120" t="s">
        <v>1657</v>
      </c>
      <c r="J480" s="120" t="s">
        <v>23</v>
      </c>
      <c r="K480" s="126">
        <f>SUMIF(Kalkulator!$C$6:$C$30,I480,Kalkulator!$N$6:$N$30)</f>
        <v>1452</v>
      </c>
      <c r="O480" s="120" t="s">
        <v>2791</v>
      </c>
      <c r="P480" s="120" t="s">
        <v>2792</v>
      </c>
      <c r="R480" s="121" t="str">
        <f>TEXT(Kalkulator!$F$3,"d.mm")&amp;" - "&amp;TEXT(Kalkulator!$H$3,"d.mm.rrrr")</f>
        <v>1.04 - 30.04.2024</v>
      </c>
      <c r="S480" s="122">
        <f>Kalkulator!$F$3</f>
        <v>45383</v>
      </c>
      <c r="T480" s="123">
        <f>Kalkulator!$F$3</f>
        <v>45383</v>
      </c>
      <c r="AD480" s="119" t="str">
        <f>VLOOKUP(F480,Lista!A:A,1,0)</f>
        <v>LOK2939</v>
      </c>
    </row>
    <row r="481" spans="1:30">
      <c r="A481" s="120" t="str">
        <f t="shared" si="9"/>
        <v>Dostępny</v>
      </c>
      <c r="C481" s="120" t="s">
        <v>64</v>
      </c>
      <c r="D481" s="120" t="s">
        <v>279</v>
      </c>
      <c r="E481" s="137" t="s">
        <v>947</v>
      </c>
      <c r="F481" s="120" t="s">
        <v>946</v>
      </c>
      <c r="H481" s="120" t="s">
        <v>2504</v>
      </c>
      <c r="I481" s="120" t="s">
        <v>1657</v>
      </c>
      <c r="J481" s="120" t="s">
        <v>23</v>
      </c>
      <c r="K481" s="126">
        <f>SUMIF(Kalkulator!$C$6:$C$30,I481,Kalkulator!$N$6:$N$30)</f>
        <v>1452</v>
      </c>
      <c r="O481" s="120" t="s">
        <v>2793</v>
      </c>
      <c r="P481" s="120" t="s">
        <v>2794</v>
      </c>
      <c r="R481" s="121" t="str">
        <f>TEXT(Kalkulator!$F$3,"d.mm")&amp;" - "&amp;TEXT(Kalkulator!$H$3,"d.mm.rrrr")</f>
        <v>1.04 - 30.04.2024</v>
      </c>
      <c r="S481" s="122">
        <f>Kalkulator!$F$3</f>
        <v>45383</v>
      </c>
      <c r="T481" s="123">
        <f>Kalkulator!$F$3</f>
        <v>45383</v>
      </c>
      <c r="AD481" s="119" t="str">
        <f>VLOOKUP(F481,Lista!A:A,1,0)</f>
        <v>LOK2938</v>
      </c>
    </row>
    <row r="482" spans="1:30">
      <c r="A482" s="120" t="str">
        <f t="shared" si="9"/>
        <v>Dostępny</v>
      </c>
      <c r="C482" s="120" t="s">
        <v>64</v>
      </c>
      <c r="D482" s="120" t="s">
        <v>84</v>
      </c>
      <c r="E482" s="137" t="s">
        <v>949</v>
      </c>
      <c r="F482" s="120" t="s">
        <v>948</v>
      </c>
      <c r="H482" s="120" t="s">
        <v>2504</v>
      </c>
      <c r="I482" s="120" t="s">
        <v>1657</v>
      </c>
      <c r="J482" s="120" t="s">
        <v>23</v>
      </c>
      <c r="K482" s="126">
        <f>SUMIF(Kalkulator!$C$6:$C$30,I482,Kalkulator!$N$6:$N$30)</f>
        <v>1452</v>
      </c>
      <c r="O482" s="120" t="s">
        <v>2795</v>
      </c>
      <c r="P482" s="120" t="s">
        <v>2796</v>
      </c>
      <c r="R482" s="121" t="str">
        <f>TEXT(Kalkulator!$F$3,"d.mm")&amp;" - "&amp;TEXT(Kalkulator!$H$3,"d.mm.rrrr")</f>
        <v>1.04 - 30.04.2024</v>
      </c>
      <c r="S482" s="122">
        <f>Kalkulator!$F$3</f>
        <v>45383</v>
      </c>
      <c r="T482" s="123">
        <f>Kalkulator!$F$3</f>
        <v>45383</v>
      </c>
      <c r="AD482" s="119" t="str">
        <f>VLOOKUP(F482,Lista!A:A,1,0)</f>
        <v>LOK2941</v>
      </c>
    </row>
    <row r="483" spans="1:30">
      <c r="A483" s="120" t="str">
        <f t="shared" si="9"/>
        <v>Dostępny</v>
      </c>
      <c r="C483" s="120" t="s">
        <v>64</v>
      </c>
      <c r="D483" s="120" t="s">
        <v>84</v>
      </c>
      <c r="E483" s="137" t="s">
        <v>951</v>
      </c>
      <c r="F483" s="120" t="s">
        <v>950</v>
      </c>
      <c r="H483" s="120" t="s">
        <v>2504</v>
      </c>
      <c r="I483" s="120" t="s">
        <v>1657</v>
      </c>
      <c r="J483" s="120" t="s">
        <v>23</v>
      </c>
      <c r="K483" s="126">
        <f>SUMIF(Kalkulator!$C$6:$C$30,I483,Kalkulator!$N$6:$N$30)</f>
        <v>1452</v>
      </c>
      <c r="O483" s="120" t="s">
        <v>2797</v>
      </c>
      <c r="P483" s="120" t="s">
        <v>2798</v>
      </c>
      <c r="R483" s="121" t="str">
        <f>TEXT(Kalkulator!$F$3,"d.mm")&amp;" - "&amp;TEXT(Kalkulator!$H$3,"d.mm.rrrr")</f>
        <v>1.04 - 30.04.2024</v>
      </c>
      <c r="S483" s="122">
        <f>Kalkulator!$F$3</f>
        <v>45383</v>
      </c>
      <c r="T483" s="123">
        <f>Kalkulator!$F$3</f>
        <v>45383</v>
      </c>
      <c r="AD483" s="119" t="str">
        <f>VLOOKUP(F483,Lista!A:A,1,0)</f>
        <v>LOK2940</v>
      </c>
    </row>
    <row r="484" spans="1:30">
      <c r="A484" s="120" t="str">
        <f t="shared" si="9"/>
        <v>Dostępny</v>
      </c>
      <c r="C484" s="120" t="s">
        <v>117</v>
      </c>
      <c r="D484" s="120" t="s">
        <v>118</v>
      </c>
      <c r="E484" s="137" t="s">
        <v>809</v>
      </c>
      <c r="F484" s="120" t="s">
        <v>953</v>
      </c>
      <c r="H484" s="120" t="s">
        <v>2504</v>
      </c>
      <c r="I484" s="120" t="s">
        <v>1657</v>
      </c>
      <c r="J484" s="120" t="s">
        <v>23</v>
      </c>
      <c r="K484" s="126">
        <f>SUMIF(Kalkulator!$C$6:$C$30,I484,Kalkulator!$N$6:$N$30)</f>
        <v>1452</v>
      </c>
      <c r="O484" s="120" t="s">
        <v>2799</v>
      </c>
      <c r="P484" s="120" t="s">
        <v>2800</v>
      </c>
      <c r="R484" s="121" t="str">
        <f>TEXT(Kalkulator!$F$3,"d.mm")&amp;" - "&amp;TEXT(Kalkulator!$H$3,"d.mm.rrrr")</f>
        <v>1.04 - 30.04.2024</v>
      </c>
      <c r="S484" s="122">
        <f>Kalkulator!$F$3</f>
        <v>45383</v>
      </c>
      <c r="T484" s="123">
        <f>Kalkulator!$F$3</f>
        <v>45383</v>
      </c>
      <c r="AD484" s="119" t="str">
        <f>VLOOKUP(F484,Lista!A:A,1,0)</f>
        <v>LOK2943</v>
      </c>
    </row>
    <row r="485" spans="1:30">
      <c r="A485" s="120" t="str">
        <f t="shared" si="9"/>
        <v>Dostępny</v>
      </c>
      <c r="C485" s="120" t="s">
        <v>117</v>
      </c>
      <c r="D485" s="120" t="s">
        <v>118</v>
      </c>
      <c r="E485" s="137" t="s">
        <v>1789</v>
      </c>
      <c r="F485" s="120" t="s">
        <v>1788</v>
      </c>
      <c r="H485" s="120" t="s">
        <v>2504</v>
      </c>
      <c r="I485" s="120" t="s">
        <v>1657</v>
      </c>
      <c r="J485" s="120" t="s">
        <v>23</v>
      </c>
      <c r="K485" s="126">
        <f>SUMIF(Kalkulator!$C$6:$C$30,I485,Kalkulator!$N$6:$N$30)</f>
        <v>1452</v>
      </c>
      <c r="O485" s="120" t="s">
        <v>2801</v>
      </c>
      <c r="P485" s="120" t="s">
        <v>2802</v>
      </c>
      <c r="R485" s="121" t="str">
        <f>TEXT(Kalkulator!$F$3,"d.mm")&amp;" - "&amp;TEXT(Kalkulator!$H$3,"d.mm.rrrr")</f>
        <v>1.04 - 30.04.2024</v>
      </c>
      <c r="S485" s="122">
        <f>Kalkulator!$F$3</f>
        <v>45383</v>
      </c>
      <c r="T485" s="123">
        <f>Kalkulator!$F$3</f>
        <v>45383</v>
      </c>
      <c r="AD485" s="119" t="str">
        <f>VLOOKUP(F485,Lista!A:A,1,0)</f>
        <v>LOK3118</v>
      </c>
    </row>
    <row r="486" spans="1:30">
      <c r="A486" s="120" t="str">
        <f t="shared" si="9"/>
        <v>Dostępny</v>
      </c>
      <c r="C486" s="120" t="s">
        <v>117</v>
      </c>
      <c r="D486" s="120" t="s">
        <v>118</v>
      </c>
      <c r="E486" s="137" t="s">
        <v>714</v>
      </c>
      <c r="F486" s="120" t="s">
        <v>954</v>
      </c>
      <c r="H486" s="120" t="s">
        <v>2504</v>
      </c>
      <c r="I486" s="120" t="s">
        <v>1657</v>
      </c>
      <c r="J486" s="120" t="s">
        <v>23</v>
      </c>
      <c r="K486" s="126">
        <f>SUMIF(Kalkulator!$C$6:$C$30,I486,Kalkulator!$N$6:$N$30)</f>
        <v>1452</v>
      </c>
      <c r="O486" s="120" t="s">
        <v>2803</v>
      </c>
      <c r="P486" s="120" t="s">
        <v>2804</v>
      </c>
      <c r="R486" s="121" t="str">
        <f>TEXT(Kalkulator!$F$3,"d.mm")&amp;" - "&amp;TEXT(Kalkulator!$H$3,"d.mm.rrrr")</f>
        <v>1.04 - 30.04.2024</v>
      </c>
      <c r="S486" s="122">
        <f>Kalkulator!$F$3</f>
        <v>45383</v>
      </c>
      <c r="T486" s="123">
        <f>Kalkulator!$F$3</f>
        <v>45383</v>
      </c>
      <c r="AD486" s="119" t="str">
        <f>VLOOKUP(F486,Lista!A:A,1,0)</f>
        <v>LOK2942</v>
      </c>
    </row>
    <row r="487" spans="1:30">
      <c r="A487" s="120" t="str">
        <f t="shared" si="9"/>
        <v>Dostępny</v>
      </c>
      <c r="C487" s="120" t="s">
        <v>29</v>
      </c>
      <c r="D487" s="120" t="s">
        <v>956</v>
      </c>
      <c r="E487" s="137" t="s">
        <v>957</v>
      </c>
      <c r="F487" s="120" t="s">
        <v>955</v>
      </c>
      <c r="H487" s="120" t="s">
        <v>2504</v>
      </c>
      <c r="I487" s="120" t="s">
        <v>1657</v>
      </c>
      <c r="J487" s="120" t="s">
        <v>23</v>
      </c>
      <c r="K487" s="126">
        <f>SUMIF(Kalkulator!$C$6:$C$30,I487,Kalkulator!$N$6:$N$30)</f>
        <v>1452</v>
      </c>
      <c r="O487" s="120" t="s">
        <v>2805</v>
      </c>
      <c r="P487" s="120" t="s">
        <v>2806</v>
      </c>
      <c r="R487" s="121" t="str">
        <f>TEXT(Kalkulator!$F$3,"d.mm")&amp;" - "&amp;TEXT(Kalkulator!$H$3,"d.mm.rrrr")</f>
        <v>1.04 - 30.04.2024</v>
      </c>
      <c r="S487" s="122">
        <f>Kalkulator!$F$3</f>
        <v>45383</v>
      </c>
      <c r="T487" s="123">
        <f>Kalkulator!$F$3</f>
        <v>45383</v>
      </c>
      <c r="AD487" s="119" t="str">
        <f>VLOOKUP(F487,Lista!A:A,1,0)</f>
        <v>LOK2944</v>
      </c>
    </row>
    <row r="488" spans="1:30">
      <c r="A488" s="120" t="str">
        <f t="shared" si="9"/>
        <v>Dostępny</v>
      </c>
      <c r="C488" s="120" t="s">
        <v>101</v>
      </c>
      <c r="D488" s="120" t="s">
        <v>102</v>
      </c>
      <c r="E488" s="137" t="s">
        <v>436</v>
      </c>
      <c r="F488" s="120" t="s">
        <v>958</v>
      </c>
      <c r="H488" s="120" t="s">
        <v>2504</v>
      </c>
      <c r="I488" s="120" t="s">
        <v>1657</v>
      </c>
      <c r="J488" s="120" t="s">
        <v>23</v>
      </c>
      <c r="K488" s="126">
        <f>SUMIF(Kalkulator!$C$6:$C$30,I488,Kalkulator!$N$6:$N$30)</f>
        <v>1452</v>
      </c>
      <c r="O488" s="120" t="s">
        <v>2807</v>
      </c>
      <c r="P488" s="120" t="s">
        <v>2808</v>
      </c>
      <c r="R488" s="121" t="str">
        <f>TEXT(Kalkulator!$F$3,"d.mm")&amp;" - "&amp;TEXT(Kalkulator!$H$3,"d.mm.rrrr")</f>
        <v>1.04 - 30.04.2024</v>
      </c>
      <c r="S488" s="122">
        <f>Kalkulator!$F$3</f>
        <v>45383</v>
      </c>
      <c r="T488" s="123">
        <f>Kalkulator!$F$3</f>
        <v>45383</v>
      </c>
      <c r="AD488" s="119" t="str">
        <f>VLOOKUP(F488,Lista!A:A,1,0)</f>
        <v>LOK2945</v>
      </c>
    </row>
    <row r="489" spans="1:30">
      <c r="A489" s="120" t="str">
        <f t="shared" si="9"/>
        <v>Dostępny</v>
      </c>
      <c r="C489" s="120" t="s">
        <v>101</v>
      </c>
      <c r="D489" s="120" t="s">
        <v>102</v>
      </c>
      <c r="E489" s="137" t="s">
        <v>171</v>
      </c>
      <c r="F489" s="120" t="s">
        <v>959</v>
      </c>
      <c r="H489" s="120" t="s">
        <v>2504</v>
      </c>
      <c r="I489" s="120" t="s">
        <v>1657</v>
      </c>
      <c r="J489" s="120" t="s">
        <v>23</v>
      </c>
      <c r="K489" s="126">
        <f>SUMIF(Kalkulator!$C$6:$C$30,I489,Kalkulator!$N$6:$N$30)</f>
        <v>1452</v>
      </c>
      <c r="O489" s="120" t="s">
        <v>2809</v>
      </c>
      <c r="P489" s="120" t="s">
        <v>2810</v>
      </c>
      <c r="R489" s="121" t="str">
        <f>TEXT(Kalkulator!$F$3,"d.mm")&amp;" - "&amp;TEXT(Kalkulator!$H$3,"d.mm.rrrr")</f>
        <v>1.04 - 30.04.2024</v>
      </c>
      <c r="S489" s="122">
        <f>Kalkulator!$F$3</f>
        <v>45383</v>
      </c>
      <c r="T489" s="123">
        <f>Kalkulator!$F$3</f>
        <v>45383</v>
      </c>
      <c r="AD489" s="119" t="str">
        <f>VLOOKUP(F489,Lista!A:A,1,0)</f>
        <v>LOK2946</v>
      </c>
    </row>
    <row r="490" spans="1:30">
      <c r="A490" s="120" t="str">
        <f t="shared" si="9"/>
        <v>Dostępny</v>
      </c>
      <c r="C490" s="120" t="s">
        <v>101</v>
      </c>
      <c r="D490" s="120" t="s">
        <v>102</v>
      </c>
      <c r="E490" s="137" t="s">
        <v>961</v>
      </c>
      <c r="F490" s="120" t="s">
        <v>960</v>
      </c>
      <c r="H490" s="120" t="s">
        <v>2504</v>
      </c>
      <c r="I490" s="120" t="s">
        <v>1657</v>
      </c>
      <c r="J490" s="120" t="s">
        <v>23</v>
      </c>
      <c r="K490" s="126">
        <f>SUMIF(Kalkulator!$C$6:$C$30,I490,Kalkulator!$N$6:$N$30)</f>
        <v>1452</v>
      </c>
      <c r="O490" s="120" t="s">
        <v>2811</v>
      </c>
      <c r="P490" s="120" t="s">
        <v>2812</v>
      </c>
      <c r="R490" s="121" t="str">
        <f>TEXT(Kalkulator!$F$3,"d.mm")&amp;" - "&amp;TEXT(Kalkulator!$H$3,"d.mm.rrrr")</f>
        <v>1.04 - 30.04.2024</v>
      </c>
      <c r="S490" s="122">
        <f>Kalkulator!$F$3</f>
        <v>45383</v>
      </c>
      <c r="T490" s="123">
        <f>Kalkulator!$F$3</f>
        <v>45383</v>
      </c>
      <c r="AD490" s="119" t="str">
        <f>VLOOKUP(F490,Lista!A:A,1,0)</f>
        <v>LOK2948</v>
      </c>
    </row>
    <row r="491" spans="1:30">
      <c r="A491" s="120" t="str">
        <f t="shared" si="9"/>
        <v>Dostępny</v>
      </c>
      <c r="C491" s="120" t="s">
        <v>101</v>
      </c>
      <c r="D491" s="120" t="s">
        <v>102</v>
      </c>
      <c r="E491" s="137" t="s">
        <v>1798</v>
      </c>
      <c r="F491" s="120" t="s">
        <v>1797</v>
      </c>
      <c r="H491" s="120" t="s">
        <v>2504</v>
      </c>
      <c r="I491" s="120" t="s">
        <v>1657</v>
      </c>
      <c r="J491" s="120" t="s">
        <v>23</v>
      </c>
      <c r="K491" s="126">
        <f>SUMIF(Kalkulator!$C$6:$C$30,I491,Kalkulator!$N$6:$N$30)</f>
        <v>1452</v>
      </c>
      <c r="O491" s="120" t="s">
        <v>2813</v>
      </c>
      <c r="P491" s="120" t="s">
        <v>2814</v>
      </c>
      <c r="R491" s="121" t="str">
        <f>TEXT(Kalkulator!$F$3,"d.mm")&amp;" - "&amp;TEXT(Kalkulator!$H$3,"d.mm.rrrr")</f>
        <v>1.04 - 30.04.2024</v>
      </c>
      <c r="S491" s="122">
        <f>Kalkulator!$F$3</f>
        <v>45383</v>
      </c>
      <c r="T491" s="123">
        <f>Kalkulator!$F$3</f>
        <v>45383</v>
      </c>
      <c r="AD491" s="119" t="str">
        <f>VLOOKUP(F491,Lista!A:A,1,0)</f>
        <v>LOK3091</v>
      </c>
    </row>
    <row r="492" spans="1:30">
      <c r="A492" s="120" t="str">
        <f t="shared" si="9"/>
        <v>Dostępny</v>
      </c>
      <c r="C492" s="120" t="s">
        <v>117</v>
      </c>
      <c r="D492" s="120" t="s">
        <v>963</v>
      </c>
      <c r="E492" s="137" t="s">
        <v>964</v>
      </c>
      <c r="F492" s="120" t="s">
        <v>962</v>
      </c>
      <c r="H492" s="120" t="s">
        <v>2504</v>
      </c>
      <c r="I492" s="120" t="s">
        <v>1657</v>
      </c>
      <c r="J492" s="120" t="s">
        <v>23</v>
      </c>
      <c r="K492" s="126">
        <f>SUMIF(Kalkulator!$C$6:$C$30,I492,Kalkulator!$N$6:$N$30)</f>
        <v>1452</v>
      </c>
      <c r="O492" s="120" t="s">
        <v>2815</v>
      </c>
      <c r="P492" s="120" t="s">
        <v>2816</v>
      </c>
      <c r="R492" s="121" t="str">
        <f>TEXT(Kalkulator!$F$3,"d.mm")&amp;" - "&amp;TEXT(Kalkulator!$H$3,"d.mm.rrrr")</f>
        <v>1.04 - 30.04.2024</v>
      </c>
      <c r="S492" s="122">
        <f>Kalkulator!$F$3</f>
        <v>45383</v>
      </c>
      <c r="T492" s="123">
        <f>Kalkulator!$F$3</f>
        <v>45383</v>
      </c>
      <c r="AD492" s="119" t="str">
        <f>VLOOKUP(F492,Lista!A:A,1,0)</f>
        <v>LOK2949</v>
      </c>
    </row>
    <row r="493" spans="1:30">
      <c r="A493" s="120" t="str">
        <f t="shared" si="9"/>
        <v>Dostępny</v>
      </c>
      <c r="C493" s="120" t="s">
        <v>49</v>
      </c>
      <c r="D493" s="120" t="s">
        <v>121</v>
      </c>
      <c r="E493" s="137" t="s">
        <v>966</v>
      </c>
      <c r="F493" s="120" t="s">
        <v>965</v>
      </c>
      <c r="H493" s="120" t="s">
        <v>2504</v>
      </c>
      <c r="I493" s="120" t="s">
        <v>1657</v>
      </c>
      <c r="J493" s="120" t="s">
        <v>23</v>
      </c>
      <c r="K493" s="126">
        <f>SUMIF(Kalkulator!$C$6:$C$30,I493,Kalkulator!$N$6:$N$30)</f>
        <v>1452</v>
      </c>
      <c r="O493" s="120" t="s">
        <v>2817</v>
      </c>
      <c r="P493" s="120" t="s">
        <v>2818</v>
      </c>
      <c r="R493" s="121" t="str">
        <f>TEXT(Kalkulator!$F$3,"d.mm")&amp;" - "&amp;TEXT(Kalkulator!$H$3,"d.mm.rrrr")</f>
        <v>1.04 - 30.04.2024</v>
      </c>
      <c r="S493" s="122">
        <f>Kalkulator!$F$3</f>
        <v>45383</v>
      </c>
      <c r="T493" s="123">
        <f>Kalkulator!$F$3</f>
        <v>45383</v>
      </c>
      <c r="AD493" s="119" t="str">
        <f>VLOOKUP(F493,Lista!A:A,1,0)</f>
        <v>LOK2950</v>
      </c>
    </row>
    <row r="494" spans="1:30">
      <c r="A494" s="120" t="str">
        <f t="shared" si="9"/>
        <v>Dostępny</v>
      </c>
      <c r="C494" s="120" t="s">
        <v>255</v>
      </c>
      <c r="D494" s="120" t="s">
        <v>968</v>
      </c>
      <c r="E494" s="137" t="s">
        <v>969</v>
      </c>
      <c r="F494" s="120" t="s">
        <v>967</v>
      </c>
      <c r="H494" s="120" t="s">
        <v>2504</v>
      </c>
      <c r="I494" s="120" t="s">
        <v>1657</v>
      </c>
      <c r="J494" s="120" t="s">
        <v>23</v>
      </c>
      <c r="K494" s="126">
        <f>SUMIF(Kalkulator!$C$6:$C$30,I494,Kalkulator!$N$6:$N$30)</f>
        <v>1452</v>
      </c>
      <c r="O494" s="120" t="s">
        <v>2819</v>
      </c>
      <c r="P494" s="120" t="s">
        <v>2820</v>
      </c>
      <c r="R494" s="121" t="str">
        <f>TEXT(Kalkulator!$F$3,"d.mm")&amp;" - "&amp;TEXT(Kalkulator!$H$3,"d.mm.rrrr")</f>
        <v>1.04 - 30.04.2024</v>
      </c>
      <c r="S494" s="122">
        <f>Kalkulator!$F$3</f>
        <v>45383</v>
      </c>
      <c r="T494" s="123">
        <f>Kalkulator!$F$3</f>
        <v>45383</v>
      </c>
      <c r="AD494" s="119" t="str">
        <f>VLOOKUP(F494,Lista!A:A,1,0)</f>
        <v>LOK2951</v>
      </c>
    </row>
    <row r="495" spans="1:30">
      <c r="A495" s="120" t="str">
        <f t="shared" si="9"/>
        <v>Dostępny</v>
      </c>
      <c r="C495" s="120" t="s">
        <v>77</v>
      </c>
      <c r="D495" s="120" t="s">
        <v>1806</v>
      </c>
      <c r="E495" s="137" t="s">
        <v>1807</v>
      </c>
      <c r="F495" s="120" t="s">
        <v>1805</v>
      </c>
      <c r="H495" s="120" t="s">
        <v>2504</v>
      </c>
      <c r="I495" s="120" t="s">
        <v>1657</v>
      </c>
      <c r="J495" s="120" t="s">
        <v>23</v>
      </c>
      <c r="K495" s="126">
        <f>SUMIF(Kalkulator!$C$6:$C$30,I495,Kalkulator!$N$6:$N$30)</f>
        <v>1452</v>
      </c>
      <c r="O495" s="120" t="s">
        <v>2821</v>
      </c>
      <c r="P495" s="120" t="s">
        <v>2822</v>
      </c>
      <c r="R495" s="121" t="str">
        <f>TEXT(Kalkulator!$F$3,"d.mm")&amp;" - "&amp;TEXT(Kalkulator!$H$3,"d.mm.rrrr")</f>
        <v>1.04 - 30.04.2024</v>
      </c>
      <c r="S495" s="122">
        <f>Kalkulator!$F$3</f>
        <v>45383</v>
      </c>
      <c r="T495" s="123">
        <f>Kalkulator!$F$3</f>
        <v>45383</v>
      </c>
      <c r="AD495" s="119" t="str">
        <f>VLOOKUP(F495,Lista!A:A,1,0)</f>
        <v>LOK3108</v>
      </c>
    </row>
    <row r="496" spans="1:30">
      <c r="A496" s="120" t="str">
        <f t="shared" si="9"/>
        <v>Dostępny</v>
      </c>
      <c r="C496" s="120" t="s">
        <v>54</v>
      </c>
      <c r="D496" s="120" t="s">
        <v>290</v>
      </c>
      <c r="E496" s="137" t="s">
        <v>972</v>
      </c>
      <c r="F496" s="120" t="s">
        <v>971</v>
      </c>
      <c r="H496" s="120" t="s">
        <v>2504</v>
      </c>
      <c r="I496" s="120" t="s">
        <v>1657</v>
      </c>
      <c r="J496" s="120" t="s">
        <v>23</v>
      </c>
      <c r="K496" s="126">
        <f>SUMIF(Kalkulator!$C$6:$C$30,I496,Kalkulator!$N$6:$N$30)</f>
        <v>1452</v>
      </c>
      <c r="O496" s="120" t="s">
        <v>2823</v>
      </c>
      <c r="P496" s="120" t="s">
        <v>2824</v>
      </c>
      <c r="R496" s="121" t="str">
        <f>TEXT(Kalkulator!$F$3,"d.mm")&amp;" - "&amp;TEXT(Kalkulator!$H$3,"d.mm.rrrr")</f>
        <v>1.04 - 30.04.2024</v>
      </c>
      <c r="S496" s="122">
        <f>Kalkulator!$F$3</f>
        <v>45383</v>
      </c>
      <c r="T496" s="123">
        <f>Kalkulator!$F$3</f>
        <v>45383</v>
      </c>
      <c r="AD496" s="119" t="str">
        <f>VLOOKUP(F496,Lista!A:A,1,0)</f>
        <v>LOK2953</v>
      </c>
    </row>
    <row r="497" spans="1:30">
      <c r="A497" s="120" t="str">
        <f t="shared" si="9"/>
        <v>Dostępny</v>
      </c>
      <c r="C497" s="120" t="s">
        <v>126</v>
      </c>
      <c r="D497" s="120" t="s">
        <v>974</v>
      </c>
      <c r="E497" s="137" t="s">
        <v>975</v>
      </c>
      <c r="F497" s="120" t="s">
        <v>973</v>
      </c>
      <c r="H497" s="120" t="s">
        <v>2504</v>
      </c>
      <c r="I497" s="120" t="s">
        <v>1657</v>
      </c>
      <c r="J497" s="120" t="s">
        <v>23</v>
      </c>
      <c r="K497" s="126">
        <f>SUMIF(Kalkulator!$C$6:$C$30,I497,Kalkulator!$N$6:$N$30)</f>
        <v>1452</v>
      </c>
      <c r="O497" s="120" t="s">
        <v>2825</v>
      </c>
      <c r="P497" s="120" t="s">
        <v>2826</v>
      </c>
      <c r="R497" s="121" t="str">
        <f>TEXT(Kalkulator!$F$3,"d.mm")&amp;" - "&amp;TEXT(Kalkulator!$H$3,"d.mm.rrrr")</f>
        <v>1.04 - 30.04.2024</v>
      </c>
      <c r="S497" s="122">
        <f>Kalkulator!$F$3</f>
        <v>45383</v>
      </c>
      <c r="T497" s="123">
        <f>Kalkulator!$F$3</f>
        <v>45383</v>
      </c>
      <c r="AD497" s="119" t="str">
        <f>VLOOKUP(F497,Lista!A:A,1,0)</f>
        <v>LOK2954</v>
      </c>
    </row>
    <row r="498" spans="1:30">
      <c r="A498" s="120" t="str">
        <f t="shared" si="9"/>
        <v>Dostępny</v>
      </c>
      <c r="C498" s="120" t="s">
        <v>123</v>
      </c>
      <c r="D498" s="120" t="s">
        <v>124</v>
      </c>
      <c r="E498" s="137" t="s">
        <v>1813</v>
      </c>
      <c r="F498" s="120" t="s">
        <v>1812</v>
      </c>
      <c r="H498" s="120" t="s">
        <v>2504</v>
      </c>
      <c r="I498" s="120" t="s">
        <v>1657</v>
      </c>
      <c r="J498" s="120" t="s">
        <v>23</v>
      </c>
      <c r="K498" s="126">
        <f>SUMIF(Kalkulator!$C$6:$C$30,I498,Kalkulator!$N$6:$N$30)</f>
        <v>1452</v>
      </c>
      <c r="O498" s="120" t="s">
        <v>2827</v>
      </c>
      <c r="P498" s="120" t="s">
        <v>2828</v>
      </c>
      <c r="R498" s="121" t="str">
        <f>TEXT(Kalkulator!$F$3,"d.mm")&amp;" - "&amp;TEXT(Kalkulator!$H$3,"d.mm.rrrr")</f>
        <v>1.04 - 30.04.2024</v>
      </c>
      <c r="S498" s="122">
        <f>Kalkulator!$F$3</f>
        <v>45383</v>
      </c>
      <c r="T498" s="123">
        <f>Kalkulator!$F$3</f>
        <v>45383</v>
      </c>
      <c r="AD498" s="119" t="str">
        <f>VLOOKUP(F498,Lista!A:A,1,0)</f>
        <v>LOK3092</v>
      </c>
    </row>
    <row r="499" spans="1:30">
      <c r="A499" s="120" t="str">
        <f t="shared" si="9"/>
        <v>Dostępny</v>
      </c>
      <c r="C499" s="120" t="s">
        <v>123</v>
      </c>
      <c r="D499" s="120" t="s">
        <v>124</v>
      </c>
      <c r="E499" s="137" t="s">
        <v>977</v>
      </c>
      <c r="F499" s="120" t="s">
        <v>976</v>
      </c>
      <c r="H499" s="120" t="s">
        <v>2504</v>
      </c>
      <c r="I499" s="120" t="s">
        <v>1657</v>
      </c>
      <c r="J499" s="120" t="s">
        <v>23</v>
      </c>
      <c r="K499" s="126">
        <f>SUMIF(Kalkulator!$C$6:$C$30,I499,Kalkulator!$N$6:$N$30)</f>
        <v>1452</v>
      </c>
      <c r="O499" s="120" t="s">
        <v>2829</v>
      </c>
      <c r="P499" s="120" t="s">
        <v>2830</v>
      </c>
      <c r="R499" s="121" t="str">
        <f>TEXT(Kalkulator!$F$3,"d.mm")&amp;" - "&amp;TEXT(Kalkulator!$H$3,"d.mm.rrrr")</f>
        <v>1.04 - 30.04.2024</v>
      </c>
      <c r="S499" s="122">
        <f>Kalkulator!$F$3</f>
        <v>45383</v>
      </c>
      <c r="T499" s="123">
        <f>Kalkulator!$F$3</f>
        <v>45383</v>
      </c>
      <c r="AD499" s="119" t="str">
        <f>VLOOKUP(F499,Lista!A:A,1,0)</f>
        <v>LOK2956</v>
      </c>
    </row>
    <row r="500" spans="1:30">
      <c r="A500" s="120" t="str">
        <f t="shared" si="9"/>
        <v>Dostępny</v>
      </c>
      <c r="C500" s="120" t="s">
        <v>123</v>
      </c>
      <c r="D500" s="120" t="s">
        <v>124</v>
      </c>
      <c r="E500" s="137" t="s">
        <v>979</v>
      </c>
      <c r="F500" s="120" t="s">
        <v>978</v>
      </c>
      <c r="H500" s="120" t="s">
        <v>2504</v>
      </c>
      <c r="I500" s="120" t="s">
        <v>1657</v>
      </c>
      <c r="J500" s="120" t="s">
        <v>23</v>
      </c>
      <c r="K500" s="126">
        <f>SUMIF(Kalkulator!$C$6:$C$30,I500,Kalkulator!$N$6:$N$30)</f>
        <v>1452</v>
      </c>
      <c r="O500" s="120" t="s">
        <v>2831</v>
      </c>
      <c r="P500" s="120" t="s">
        <v>2832</v>
      </c>
      <c r="R500" s="121" t="str">
        <f>TEXT(Kalkulator!$F$3,"d.mm")&amp;" - "&amp;TEXT(Kalkulator!$H$3,"d.mm.rrrr")</f>
        <v>1.04 - 30.04.2024</v>
      </c>
      <c r="S500" s="122">
        <f>Kalkulator!$F$3</f>
        <v>45383</v>
      </c>
      <c r="T500" s="123">
        <f>Kalkulator!$F$3</f>
        <v>45383</v>
      </c>
      <c r="AD500" s="119" t="str">
        <f>VLOOKUP(F500,Lista!A:A,1,0)</f>
        <v>LOK2955</v>
      </c>
    </row>
    <row r="501" spans="1:30">
      <c r="A501" s="120" t="str">
        <f t="shared" si="9"/>
        <v>Dostępny</v>
      </c>
      <c r="C501" s="120" t="s">
        <v>126</v>
      </c>
      <c r="D501" s="120" t="s">
        <v>127</v>
      </c>
      <c r="E501" s="137" t="s">
        <v>981</v>
      </c>
      <c r="F501" s="120" t="s">
        <v>980</v>
      </c>
      <c r="H501" s="120" t="s">
        <v>2504</v>
      </c>
      <c r="I501" s="120" t="s">
        <v>1657</v>
      </c>
      <c r="J501" s="120" t="s">
        <v>23</v>
      </c>
      <c r="K501" s="126">
        <f>SUMIF(Kalkulator!$C$6:$C$30,I501,Kalkulator!$N$6:$N$30)</f>
        <v>1452</v>
      </c>
      <c r="O501" s="120" t="s">
        <v>2833</v>
      </c>
      <c r="P501" s="120" t="s">
        <v>2834</v>
      </c>
      <c r="R501" s="121" t="str">
        <f>TEXT(Kalkulator!$F$3,"d.mm")&amp;" - "&amp;TEXT(Kalkulator!$H$3,"d.mm.rrrr")</f>
        <v>1.04 - 30.04.2024</v>
      </c>
      <c r="S501" s="122">
        <f>Kalkulator!$F$3</f>
        <v>45383</v>
      </c>
      <c r="T501" s="123">
        <f>Kalkulator!$F$3</f>
        <v>45383</v>
      </c>
      <c r="AD501" s="119" t="str">
        <f>VLOOKUP(F501,Lista!A:A,1,0)</f>
        <v>LOK2958</v>
      </c>
    </row>
    <row r="502" spans="1:30">
      <c r="A502" s="120" t="str">
        <f t="shared" si="9"/>
        <v>Dostępny</v>
      </c>
      <c r="C502" s="120" t="s">
        <v>126</v>
      </c>
      <c r="D502" s="120" t="s">
        <v>127</v>
      </c>
      <c r="E502" s="137" t="s">
        <v>983</v>
      </c>
      <c r="F502" s="120" t="s">
        <v>982</v>
      </c>
      <c r="H502" s="120" t="s">
        <v>2504</v>
      </c>
      <c r="I502" s="120" t="s">
        <v>1657</v>
      </c>
      <c r="J502" s="120" t="s">
        <v>23</v>
      </c>
      <c r="K502" s="126">
        <f>SUMIF(Kalkulator!$C$6:$C$30,I502,Kalkulator!$N$6:$N$30)</f>
        <v>1452</v>
      </c>
      <c r="O502" s="120" t="s">
        <v>2835</v>
      </c>
      <c r="P502" s="120" t="s">
        <v>2836</v>
      </c>
      <c r="R502" s="121" t="str">
        <f>TEXT(Kalkulator!$F$3,"d.mm")&amp;" - "&amp;TEXT(Kalkulator!$H$3,"d.mm.rrrr")</f>
        <v>1.04 - 30.04.2024</v>
      </c>
      <c r="S502" s="122">
        <f>Kalkulator!$F$3</f>
        <v>45383</v>
      </c>
      <c r="T502" s="123">
        <f>Kalkulator!$F$3</f>
        <v>45383</v>
      </c>
      <c r="AD502" s="119" t="str">
        <f>VLOOKUP(F502,Lista!A:A,1,0)</f>
        <v>LOK2957</v>
      </c>
    </row>
    <row r="503" spans="1:30">
      <c r="A503" s="120" t="str">
        <f t="shared" si="9"/>
        <v>Dostępny</v>
      </c>
      <c r="C503" s="120" t="s">
        <v>265</v>
      </c>
      <c r="D503" s="120" t="s">
        <v>985</v>
      </c>
      <c r="E503" s="137" t="s">
        <v>986</v>
      </c>
      <c r="F503" s="120" t="s">
        <v>984</v>
      </c>
      <c r="H503" s="120" t="s">
        <v>2504</v>
      </c>
      <c r="I503" s="120" t="s">
        <v>1657</v>
      </c>
      <c r="J503" s="120" t="s">
        <v>23</v>
      </c>
      <c r="K503" s="126">
        <f>SUMIF(Kalkulator!$C$6:$C$30,I503,Kalkulator!$N$6:$N$30)</f>
        <v>1452</v>
      </c>
      <c r="O503" s="120" t="s">
        <v>2837</v>
      </c>
      <c r="P503" s="120" t="s">
        <v>2838</v>
      </c>
      <c r="R503" s="121" t="str">
        <f>TEXT(Kalkulator!$F$3,"d.mm")&amp;" - "&amp;TEXT(Kalkulator!$H$3,"d.mm.rrrr")</f>
        <v>1.04 - 30.04.2024</v>
      </c>
      <c r="S503" s="122">
        <f>Kalkulator!$F$3</f>
        <v>45383</v>
      </c>
      <c r="T503" s="123">
        <f>Kalkulator!$F$3</f>
        <v>45383</v>
      </c>
      <c r="AD503" s="119" t="str">
        <f>VLOOKUP(F503,Lista!A:A,1,0)</f>
        <v>LOK2959</v>
      </c>
    </row>
    <row r="504" spans="1:30">
      <c r="A504" s="120" t="str">
        <f t="shared" si="9"/>
        <v>Dostępny</v>
      </c>
      <c r="C504" s="120" t="s">
        <v>29</v>
      </c>
      <c r="D504" s="120" t="s">
        <v>989</v>
      </c>
      <c r="E504" s="137" t="s">
        <v>990</v>
      </c>
      <c r="F504" s="120" t="s">
        <v>988</v>
      </c>
      <c r="H504" s="120" t="s">
        <v>2504</v>
      </c>
      <c r="I504" s="120" t="s">
        <v>1657</v>
      </c>
      <c r="J504" s="120" t="s">
        <v>23</v>
      </c>
      <c r="K504" s="126">
        <f>SUMIF(Kalkulator!$C$6:$C$30,I504,Kalkulator!$N$6:$N$30)</f>
        <v>1452</v>
      </c>
      <c r="O504" s="120" t="s">
        <v>2839</v>
      </c>
      <c r="P504" s="120" t="s">
        <v>2840</v>
      </c>
      <c r="R504" s="121" t="str">
        <f>TEXT(Kalkulator!$F$3,"d.mm")&amp;" - "&amp;TEXT(Kalkulator!$H$3,"d.mm.rrrr")</f>
        <v>1.04 - 30.04.2024</v>
      </c>
      <c r="S504" s="122">
        <f>Kalkulator!$F$3</f>
        <v>45383</v>
      </c>
      <c r="T504" s="123">
        <f>Kalkulator!$F$3</f>
        <v>45383</v>
      </c>
      <c r="AD504" s="119" t="str">
        <f>VLOOKUP(F504,Lista!A:A,1,0)</f>
        <v>LOK2960</v>
      </c>
    </row>
    <row r="505" spans="1:30">
      <c r="A505" s="120" t="str">
        <f t="shared" si="9"/>
        <v>Dostępny</v>
      </c>
      <c r="C505" s="120" t="s">
        <v>44</v>
      </c>
      <c r="D505" s="120" t="s">
        <v>992</v>
      </c>
      <c r="E505" s="137" t="s">
        <v>993</v>
      </c>
      <c r="F505" s="120" t="s">
        <v>991</v>
      </c>
      <c r="H505" s="120" t="s">
        <v>2504</v>
      </c>
      <c r="I505" s="120" t="s">
        <v>1657</v>
      </c>
      <c r="J505" s="120" t="s">
        <v>23</v>
      </c>
      <c r="K505" s="126">
        <f>SUMIF(Kalkulator!$C$6:$C$30,I505,Kalkulator!$N$6:$N$30)</f>
        <v>1452</v>
      </c>
      <c r="O505" s="120" t="s">
        <v>2841</v>
      </c>
      <c r="P505" s="120" t="s">
        <v>2842</v>
      </c>
      <c r="R505" s="121" t="str">
        <f>TEXT(Kalkulator!$F$3,"d.mm")&amp;" - "&amp;TEXT(Kalkulator!$H$3,"d.mm.rrrr")</f>
        <v>1.04 - 30.04.2024</v>
      </c>
      <c r="S505" s="122">
        <f>Kalkulator!$F$3</f>
        <v>45383</v>
      </c>
      <c r="T505" s="123">
        <f>Kalkulator!$F$3</f>
        <v>45383</v>
      </c>
      <c r="AD505" s="119" t="str">
        <f>VLOOKUP(F505,Lista!A:A,1,0)</f>
        <v>LOK2961</v>
      </c>
    </row>
    <row r="506" spans="1:30">
      <c r="A506" s="120" t="str">
        <f t="shared" si="9"/>
        <v>Dostępny</v>
      </c>
      <c r="C506" s="120" t="s">
        <v>29</v>
      </c>
      <c r="D506" s="120" t="s">
        <v>995</v>
      </c>
      <c r="E506" s="137" t="s">
        <v>1824</v>
      </c>
      <c r="F506" s="120" t="s">
        <v>1823</v>
      </c>
      <c r="H506" s="120" t="s">
        <v>2504</v>
      </c>
      <c r="I506" s="120" t="s">
        <v>1657</v>
      </c>
      <c r="J506" s="120" t="s">
        <v>23</v>
      </c>
      <c r="K506" s="126">
        <f>SUMIF(Kalkulator!$C$6:$C$30,I506,Kalkulator!$N$6:$N$30)</f>
        <v>1452</v>
      </c>
      <c r="O506" s="120" t="s">
        <v>2843</v>
      </c>
      <c r="P506" s="120" t="s">
        <v>2844</v>
      </c>
      <c r="R506" s="121" t="str">
        <f>TEXT(Kalkulator!$F$3,"d.mm")&amp;" - "&amp;TEXT(Kalkulator!$H$3,"d.mm.rrrr")</f>
        <v>1.04 - 30.04.2024</v>
      </c>
      <c r="S506" s="122">
        <f>Kalkulator!$F$3</f>
        <v>45383</v>
      </c>
      <c r="T506" s="123">
        <f>Kalkulator!$F$3</f>
        <v>45383</v>
      </c>
      <c r="AD506" s="119" t="str">
        <f>VLOOKUP(F506,Lista!A:A,1,0)</f>
        <v>LOK3097</v>
      </c>
    </row>
    <row r="507" spans="1:30">
      <c r="A507" s="120" t="str">
        <f t="shared" si="9"/>
        <v>Dostępny</v>
      </c>
      <c r="C507" s="120" t="s">
        <v>29</v>
      </c>
      <c r="D507" s="120" t="s">
        <v>995</v>
      </c>
      <c r="E507" s="137" t="s">
        <v>1471</v>
      </c>
      <c r="F507" s="120" t="s">
        <v>994</v>
      </c>
      <c r="H507" s="120" t="s">
        <v>2504</v>
      </c>
      <c r="I507" s="120" t="s">
        <v>1657</v>
      </c>
      <c r="J507" s="120" t="s">
        <v>23</v>
      </c>
      <c r="K507" s="126">
        <f>SUMIF(Kalkulator!$C$6:$C$30,I507,Kalkulator!$N$6:$N$30)</f>
        <v>1452</v>
      </c>
      <c r="O507" s="120" t="s">
        <v>2845</v>
      </c>
      <c r="P507" s="120" t="s">
        <v>2846</v>
      </c>
      <c r="R507" s="121" t="str">
        <f>TEXT(Kalkulator!$F$3,"d.mm")&amp;" - "&amp;TEXT(Kalkulator!$H$3,"d.mm.rrrr")</f>
        <v>1.04 - 30.04.2024</v>
      </c>
      <c r="S507" s="122">
        <f>Kalkulator!$F$3</f>
        <v>45383</v>
      </c>
      <c r="T507" s="123">
        <f>Kalkulator!$F$3</f>
        <v>45383</v>
      </c>
      <c r="AD507" s="119" t="str">
        <f>VLOOKUP(F507,Lista!A:A,1,0)</f>
        <v>LOK2962</v>
      </c>
    </row>
    <row r="508" spans="1:30">
      <c r="A508" s="120" t="str">
        <f t="shared" si="9"/>
        <v>Dostępny</v>
      </c>
      <c r="C508" s="120" t="s">
        <v>101</v>
      </c>
      <c r="D508" s="120" t="s">
        <v>997</v>
      </c>
      <c r="E508" s="137" t="s">
        <v>998</v>
      </c>
      <c r="F508" s="120" t="s">
        <v>996</v>
      </c>
      <c r="H508" s="120" t="s">
        <v>2504</v>
      </c>
      <c r="I508" s="120" t="s">
        <v>1657</v>
      </c>
      <c r="J508" s="120" t="s">
        <v>23</v>
      </c>
      <c r="K508" s="126">
        <f>SUMIF(Kalkulator!$C$6:$C$30,I508,Kalkulator!$N$6:$N$30)</f>
        <v>1452</v>
      </c>
      <c r="O508" s="120" t="s">
        <v>2847</v>
      </c>
      <c r="P508" s="120" t="s">
        <v>2848</v>
      </c>
      <c r="R508" s="121" t="str">
        <f>TEXT(Kalkulator!$F$3,"d.mm")&amp;" - "&amp;TEXT(Kalkulator!$H$3,"d.mm.rrrr")</f>
        <v>1.04 - 30.04.2024</v>
      </c>
      <c r="S508" s="122">
        <f>Kalkulator!$F$3</f>
        <v>45383</v>
      </c>
      <c r="T508" s="123">
        <f>Kalkulator!$F$3</f>
        <v>45383</v>
      </c>
      <c r="AD508" s="119" t="str">
        <f>VLOOKUP(F508,Lista!A:A,1,0)</f>
        <v>LOK2963</v>
      </c>
    </row>
    <row r="509" spans="1:30">
      <c r="A509" s="120" t="str">
        <f t="shared" si="9"/>
        <v>Dostępny</v>
      </c>
      <c r="C509" s="120" t="s">
        <v>29</v>
      </c>
      <c r="D509" s="120" t="s">
        <v>1000</v>
      </c>
      <c r="E509" s="137" t="s">
        <v>1001</v>
      </c>
      <c r="F509" s="120" t="s">
        <v>999</v>
      </c>
      <c r="H509" s="120" t="s">
        <v>2504</v>
      </c>
      <c r="I509" s="120" t="s">
        <v>1657</v>
      </c>
      <c r="J509" s="120" t="s">
        <v>23</v>
      </c>
      <c r="K509" s="126">
        <f>SUMIF(Kalkulator!$C$6:$C$30,I509,Kalkulator!$N$6:$N$30)</f>
        <v>1452</v>
      </c>
      <c r="O509" s="120" t="s">
        <v>2849</v>
      </c>
      <c r="P509" s="120" t="s">
        <v>2850</v>
      </c>
      <c r="R509" s="121" t="str">
        <f>TEXT(Kalkulator!$F$3,"d.mm")&amp;" - "&amp;TEXT(Kalkulator!$H$3,"d.mm.rrrr")</f>
        <v>1.04 - 30.04.2024</v>
      </c>
      <c r="S509" s="122">
        <f>Kalkulator!$F$3</f>
        <v>45383</v>
      </c>
      <c r="T509" s="123">
        <f>Kalkulator!$F$3</f>
        <v>45383</v>
      </c>
      <c r="AD509" s="119" t="str">
        <f>VLOOKUP(F509,Lista!A:A,1,0)</f>
        <v>LOK2840</v>
      </c>
    </row>
    <row r="510" spans="1:30">
      <c r="A510" s="120" t="str">
        <f t="shared" si="9"/>
        <v>Dostępny</v>
      </c>
      <c r="C510" s="120" t="s">
        <v>29</v>
      </c>
      <c r="D510" s="120" t="s">
        <v>1003</v>
      </c>
      <c r="E510" s="137" t="s">
        <v>1004</v>
      </c>
      <c r="F510" s="120" t="s">
        <v>1002</v>
      </c>
      <c r="H510" s="120" t="s">
        <v>2504</v>
      </c>
      <c r="I510" s="120" t="s">
        <v>1657</v>
      </c>
      <c r="J510" s="120" t="s">
        <v>23</v>
      </c>
      <c r="K510" s="126">
        <f>SUMIF(Kalkulator!$C$6:$C$30,I510,Kalkulator!$N$6:$N$30)</f>
        <v>1452</v>
      </c>
      <c r="O510" s="120" t="s">
        <v>2851</v>
      </c>
      <c r="P510" s="120" t="s">
        <v>2852</v>
      </c>
      <c r="R510" s="121" t="str">
        <f>TEXT(Kalkulator!$F$3,"d.mm")&amp;" - "&amp;TEXT(Kalkulator!$H$3,"d.mm.rrrr")</f>
        <v>1.04 - 30.04.2024</v>
      </c>
      <c r="S510" s="122">
        <f>Kalkulator!$F$3</f>
        <v>45383</v>
      </c>
      <c r="T510" s="123">
        <f>Kalkulator!$F$3</f>
        <v>45383</v>
      </c>
      <c r="AD510" s="119" t="str">
        <f>VLOOKUP(F510,Lista!A:A,1,0)</f>
        <v>LOK2964</v>
      </c>
    </row>
    <row r="511" spans="1:30">
      <c r="A511" s="120" t="str">
        <f t="shared" si="9"/>
        <v>Dostępny</v>
      </c>
      <c r="C511" s="120" t="s">
        <v>29</v>
      </c>
      <c r="D511" s="120" t="s">
        <v>1006</v>
      </c>
      <c r="E511" s="137" t="s">
        <v>1007</v>
      </c>
      <c r="F511" s="120" t="s">
        <v>1005</v>
      </c>
      <c r="H511" s="120" t="s">
        <v>2504</v>
      </c>
      <c r="I511" s="120" t="s">
        <v>1657</v>
      </c>
      <c r="J511" s="120" t="s">
        <v>23</v>
      </c>
      <c r="K511" s="126">
        <f>SUMIF(Kalkulator!$C$6:$C$30,I511,Kalkulator!$N$6:$N$30)</f>
        <v>1452</v>
      </c>
      <c r="O511" s="120" t="s">
        <v>2853</v>
      </c>
      <c r="P511" s="120" t="s">
        <v>2854</v>
      </c>
      <c r="R511" s="121" t="str">
        <f>TEXT(Kalkulator!$F$3,"d.mm")&amp;" - "&amp;TEXT(Kalkulator!$H$3,"d.mm.rrrr")</f>
        <v>1.04 - 30.04.2024</v>
      </c>
      <c r="S511" s="122">
        <f>Kalkulator!$F$3</f>
        <v>45383</v>
      </c>
      <c r="T511" s="123">
        <f>Kalkulator!$F$3</f>
        <v>45383</v>
      </c>
      <c r="AD511" s="119" t="str">
        <f>VLOOKUP(F511,Lista!A:A,1,0)</f>
        <v>LOK2841</v>
      </c>
    </row>
    <row r="512" spans="1:30">
      <c r="A512" s="120" t="str">
        <f t="shared" si="9"/>
        <v>Dostępny</v>
      </c>
      <c r="C512" s="120" t="s">
        <v>58</v>
      </c>
      <c r="D512" s="120" t="s">
        <v>1009</v>
      </c>
      <c r="E512" s="137" t="s">
        <v>1010</v>
      </c>
      <c r="F512" s="120" t="s">
        <v>1008</v>
      </c>
      <c r="H512" s="120" t="s">
        <v>2504</v>
      </c>
      <c r="I512" s="120" t="s">
        <v>1657</v>
      </c>
      <c r="J512" s="120" t="s">
        <v>23</v>
      </c>
      <c r="K512" s="126">
        <f>SUMIF(Kalkulator!$C$6:$C$30,I512,Kalkulator!$N$6:$N$30)</f>
        <v>1452</v>
      </c>
      <c r="O512" s="120" t="s">
        <v>2855</v>
      </c>
      <c r="P512" s="120" t="s">
        <v>2856</v>
      </c>
      <c r="R512" s="121" t="str">
        <f>TEXT(Kalkulator!$F$3,"d.mm")&amp;" - "&amp;TEXT(Kalkulator!$H$3,"d.mm.rrrr")</f>
        <v>1.04 - 30.04.2024</v>
      </c>
      <c r="S512" s="122">
        <f>Kalkulator!$F$3</f>
        <v>45383</v>
      </c>
      <c r="T512" s="123">
        <f>Kalkulator!$F$3</f>
        <v>45383</v>
      </c>
      <c r="AD512" s="119" t="str">
        <f>VLOOKUP(F512,Lista!A:A,1,0)</f>
        <v>LOK2965</v>
      </c>
    </row>
    <row r="513" spans="1:30">
      <c r="A513" s="120" t="str">
        <f t="shared" si="9"/>
        <v>Dostępny</v>
      </c>
      <c r="C513" s="120" t="s">
        <v>101</v>
      </c>
      <c r="D513" s="120" t="s">
        <v>300</v>
      </c>
      <c r="E513" s="137" t="s">
        <v>1012</v>
      </c>
      <c r="F513" s="120" t="s">
        <v>1011</v>
      </c>
      <c r="H513" s="120" t="s">
        <v>2504</v>
      </c>
      <c r="I513" s="120" t="s">
        <v>1657</v>
      </c>
      <c r="J513" s="120" t="s">
        <v>23</v>
      </c>
      <c r="K513" s="126">
        <f>SUMIF(Kalkulator!$C$6:$C$30,I513,Kalkulator!$N$6:$N$30)</f>
        <v>1452</v>
      </c>
      <c r="O513" s="120" t="s">
        <v>2857</v>
      </c>
      <c r="P513" s="120" t="s">
        <v>2858</v>
      </c>
      <c r="R513" s="121" t="str">
        <f>TEXT(Kalkulator!$F$3,"d.mm")&amp;" - "&amp;TEXT(Kalkulator!$H$3,"d.mm.rrrr")</f>
        <v>1.04 - 30.04.2024</v>
      </c>
      <c r="S513" s="122">
        <f>Kalkulator!$F$3</f>
        <v>45383</v>
      </c>
      <c r="T513" s="123">
        <f>Kalkulator!$F$3</f>
        <v>45383</v>
      </c>
      <c r="AD513" s="119" t="str">
        <f>VLOOKUP(F513,Lista!A:A,1,0)</f>
        <v>LOK2967</v>
      </c>
    </row>
    <row r="514" spans="1:30">
      <c r="A514" s="120" t="str">
        <f t="shared" si="9"/>
        <v>Dostępny</v>
      </c>
      <c r="C514" s="120" t="s">
        <v>29</v>
      </c>
      <c r="D514" s="120" t="s">
        <v>337</v>
      </c>
      <c r="E514" s="137" t="s">
        <v>1014</v>
      </c>
      <c r="F514" s="120" t="s">
        <v>1013</v>
      </c>
      <c r="H514" s="120" t="s">
        <v>2504</v>
      </c>
      <c r="I514" s="120" t="s">
        <v>1657</v>
      </c>
      <c r="J514" s="120" t="s">
        <v>23</v>
      </c>
      <c r="K514" s="126">
        <f>SUMIF(Kalkulator!$C$6:$C$30,I514,Kalkulator!$N$6:$N$30)</f>
        <v>1452</v>
      </c>
      <c r="O514" s="120" t="s">
        <v>2859</v>
      </c>
      <c r="P514" s="120" t="s">
        <v>2860</v>
      </c>
      <c r="R514" s="121" t="str">
        <f>TEXT(Kalkulator!$F$3,"d.mm")&amp;" - "&amp;TEXT(Kalkulator!$H$3,"d.mm.rrrr")</f>
        <v>1.04 - 30.04.2024</v>
      </c>
      <c r="S514" s="122">
        <f>Kalkulator!$F$3</f>
        <v>45383</v>
      </c>
      <c r="T514" s="123">
        <f>Kalkulator!$F$3</f>
        <v>45383</v>
      </c>
      <c r="AD514" s="119" t="str">
        <f>VLOOKUP(F514,Lista!A:A,1,0)</f>
        <v>LOK2969</v>
      </c>
    </row>
    <row r="515" spans="1:30">
      <c r="A515" s="120" t="str">
        <f t="shared" si="9"/>
        <v>Dostępny</v>
      </c>
      <c r="C515" s="120" t="s">
        <v>29</v>
      </c>
      <c r="D515" s="120" t="s">
        <v>337</v>
      </c>
      <c r="E515" s="137" t="s">
        <v>1016</v>
      </c>
      <c r="F515" s="120" t="s">
        <v>1015</v>
      </c>
      <c r="H515" s="120" t="s">
        <v>2504</v>
      </c>
      <c r="I515" s="120" t="s">
        <v>1657</v>
      </c>
      <c r="J515" s="120" t="s">
        <v>23</v>
      </c>
      <c r="K515" s="126">
        <f>SUMIF(Kalkulator!$C$6:$C$30,I515,Kalkulator!$N$6:$N$30)</f>
        <v>1452</v>
      </c>
      <c r="O515" s="120" t="s">
        <v>2861</v>
      </c>
      <c r="P515" s="120" t="s">
        <v>2862</v>
      </c>
      <c r="R515" s="121" t="str">
        <f>TEXT(Kalkulator!$F$3,"d.mm")&amp;" - "&amp;TEXT(Kalkulator!$H$3,"d.mm.rrrr")</f>
        <v>1.04 - 30.04.2024</v>
      </c>
      <c r="S515" s="122">
        <f>Kalkulator!$F$3</f>
        <v>45383</v>
      </c>
      <c r="T515" s="123">
        <f>Kalkulator!$F$3</f>
        <v>45383</v>
      </c>
      <c r="AD515" s="119" t="str">
        <f>VLOOKUP(F515,Lista!A:A,1,0)</f>
        <v>LOK2968</v>
      </c>
    </row>
    <row r="516" spans="1:30">
      <c r="A516" s="120" t="str">
        <f t="shared" si="9"/>
        <v>Dostępny</v>
      </c>
      <c r="C516" s="120" t="s">
        <v>29</v>
      </c>
      <c r="D516" s="120" t="s">
        <v>1018</v>
      </c>
      <c r="E516" s="137" t="s">
        <v>1019</v>
      </c>
      <c r="F516" s="120" t="s">
        <v>1017</v>
      </c>
      <c r="H516" s="120" t="s">
        <v>2504</v>
      </c>
      <c r="I516" s="120" t="s">
        <v>1657</v>
      </c>
      <c r="J516" s="120" t="s">
        <v>23</v>
      </c>
      <c r="K516" s="126">
        <f>SUMIF(Kalkulator!$C$6:$C$30,I516,Kalkulator!$N$6:$N$30)</f>
        <v>1452</v>
      </c>
      <c r="O516" s="120" t="s">
        <v>2863</v>
      </c>
      <c r="P516" s="120" t="s">
        <v>2864</v>
      </c>
      <c r="R516" s="121" t="str">
        <f>TEXT(Kalkulator!$F$3,"d.mm")&amp;" - "&amp;TEXT(Kalkulator!$H$3,"d.mm.rrrr")</f>
        <v>1.04 - 30.04.2024</v>
      </c>
      <c r="S516" s="122">
        <f>Kalkulator!$F$3</f>
        <v>45383</v>
      </c>
      <c r="T516" s="123">
        <f>Kalkulator!$F$3</f>
        <v>45383</v>
      </c>
      <c r="AD516" s="119" t="str">
        <f>VLOOKUP(F516,Lista!A:A,1,0)</f>
        <v>LOK2970</v>
      </c>
    </row>
    <row r="517" spans="1:30">
      <c r="A517" s="120" t="str">
        <f t="shared" si="9"/>
        <v>Dostępny</v>
      </c>
      <c r="C517" s="120" t="s">
        <v>44</v>
      </c>
      <c r="D517" s="120" t="s">
        <v>45</v>
      </c>
      <c r="E517" s="137" t="s">
        <v>155</v>
      </c>
      <c r="F517" s="120" t="s">
        <v>1022</v>
      </c>
      <c r="H517" s="120" t="s">
        <v>2504</v>
      </c>
      <c r="I517" s="120" t="s">
        <v>1657</v>
      </c>
      <c r="J517" s="120" t="s">
        <v>23</v>
      </c>
      <c r="K517" s="126">
        <f>SUMIF(Kalkulator!$C$6:$C$30,I517,Kalkulator!$N$6:$N$30)</f>
        <v>1452</v>
      </c>
      <c r="O517" s="120" t="s">
        <v>2865</v>
      </c>
      <c r="P517" s="120" t="s">
        <v>2866</v>
      </c>
      <c r="R517" s="121" t="str">
        <f>TEXT(Kalkulator!$F$3,"d.mm")&amp;" - "&amp;TEXT(Kalkulator!$H$3,"d.mm.rrrr")</f>
        <v>1.04 - 30.04.2024</v>
      </c>
      <c r="S517" s="122">
        <f>Kalkulator!$F$3</f>
        <v>45383</v>
      </c>
      <c r="T517" s="123">
        <f>Kalkulator!$F$3</f>
        <v>45383</v>
      </c>
      <c r="AD517" s="119" t="str">
        <f>VLOOKUP(F517,Lista!A:A,1,0)</f>
        <v>LOK2974</v>
      </c>
    </row>
    <row r="518" spans="1:30">
      <c r="A518" s="120" t="str">
        <f t="shared" si="9"/>
        <v>Dostępny</v>
      </c>
      <c r="C518" s="120" t="s">
        <v>44</v>
      </c>
      <c r="D518" s="120" t="s">
        <v>45</v>
      </c>
      <c r="E518" s="137" t="s">
        <v>1024</v>
      </c>
      <c r="F518" s="120" t="s">
        <v>1023</v>
      </c>
      <c r="H518" s="120" t="s">
        <v>2504</v>
      </c>
      <c r="I518" s="120" t="s">
        <v>1657</v>
      </c>
      <c r="J518" s="120" t="s">
        <v>23</v>
      </c>
      <c r="K518" s="126">
        <f>SUMIF(Kalkulator!$C$6:$C$30,I518,Kalkulator!$N$6:$N$30)</f>
        <v>1452</v>
      </c>
      <c r="O518" s="120" t="s">
        <v>2867</v>
      </c>
      <c r="P518" s="120" t="s">
        <v>2868</v>
      </c>
      <c r="R518" s="121" t="str">
        <f>TEXT(Kalkulator!$F$3,"d.mm")&amp;" - "&amp;TEXT(Kalkulator!$H$3,"d.mm.rrrr")</f>
        <v>1.04 - 30.04.2024</v>
      </c>
      <c r="S518" s="122">
        <f>Kalkulator!$F$3</f>
        <v>45383</v>
      </c>
      <c r="T518" s="123">
        <f>Kalkulator!$F$3</f>
        <v>45383</v>
      </c>
      <c r="AD518" s="119" t="str">
        <f>VLOOKUP(F518,Lista!A:A,1,0)</f>
        <v>LOK2972</v>
      </c>
    </row>
    <row r="519" spans="1:30">
      <c r="A519" s="120" t="str">
        <f t="shared" si="9"/>
        <v>Dostępny</v>
      </c>
      <c r="C519" s="120" t="s">
        <v>44</v>
      </c>
      <c r="D519" s="120" t="s">
        <v>45</v>
      </c>
      <c r="E519" s="137" t="s">
        <v>1021</v>
      </c>
      <c r="F519" s="120" t="s">
        <v>1020</v>
      </c>
      <c r="H519" s="120" t="s">
        <v>2504</v>
      </c>
      <c r="I519" s="120" t="s">
        <v>1657</v>
      </c>
      <c r="J519" s="120" t="s">
        <v>23</v>
      </c>
      <c r="K519" s="126">
        <f>SUMIF(Kalkulator!$C$6:$C$30,I519,Kalkulator!$N$6:$N$30)</f>
        <v>1452</v>
      </c>
      <c r="O519" s="120" t="s">
        <v>2869</v>
      </c>
      <c r="P519" s="120" t="s">
        <v>2870</v>
      </c>
      <c r="R519" s="121" t="str">
        <f>TEXT(Kalkulator!$F$3,"d.mm")&amp;" - "&amp;TEXT(Kalkulator!$H$3,"d.mm.rrrr")</f>
        <v>1.04 - 30.04.2024</v>
      </c>
      <c r="S519" s="122">
        <f>Kalkulator!$F$3</f>
        <v>45383</v>
      </c>
      <c r="T519" s="123">
        <f>Kalkulator!$F$3</f>
        <v>45383</v>
      </c>
      <c r="AD519" s="119" t="str">
        <f>VLOOKUP(F519,Lista!A:A,1,0)</f>
        <v>LOK2971</v>
      </c>
    </row>
    <row r="520" spans="1:30">
      <c r="A520" s="120" t="str">
        <f t="shared" si="9"/>
        <v>Dostępny</v>
      </c>
      <c r="C520" s="120" t="s">
        <v>44</v>
      </c>
      <c r="D520" s="120" t="s">
        <v>45</v>
      </c>
      <c r="E520" s="137" t="s">
        <v>1026</v>
      </c>
      <c r="F520" s="120" t="s">
        <v>1025</v>
      </c>
      <c r="H520" s="120" t="s">
        <v>2504</v>
      </c>
      <c r="I520" s="120" t="s">
        <v>1657</v>
      </c>
      <c r="J520" s="120" t="s">
        <v>23</v>
      </c>
      <c r="K520" s="126">
        <f>SUMIF(Kalkulator!$C$6:$C$30,I520,Kalkulator!$N$6:$N$30)</f>
        <v>1452</v>
      </c>
      <c r="O520" s="120" t="s">
        <v>2871</v>
      </c>
      <c r="P520" s="120" t="s">
        <v>2872</v>
      </c>
      <c r="R520" s="121" t="str">
        <f>TEXT(Kalkulator!$F$3,"d.mm")&amp;" - "&amp;TEXT(Kalkulator!$H$3,"d.mm.rrrr")</f>
        <v>1.04 - 30.04.2024</v>
      </c>
      <c r="S520" s="122">
        <f>Kalkulator!$F$3</f>
        <v>45383</v>
      </c>
      <c r="T520" s="123">
        <f>Kalkulator!$F$3</f>
        <v>45383</v>
      </c>
      <c r="AD520" s="119" t="str">
        <f>VLOOKUP(F520,Lista!A:A,1,0)</f>
        <v>LOK2975</v>
      </c>
    </row>
    <row r="521" spans="1:30">
      <c r="A521" s="120" t="str">
        <f t="shared" si="9"/>
        <v>Dostępny</v>
      </c>
      <c r="C521" s="120" t="s">
        <v>44</v>
      </c>
      <c r="D521" s="120" t="s">
        <v>45</v>
      </c>
      <c r="E521" s="137" t="s">
        <v>1028</v>
      </c>
      <c r="F521" s="120" t="s">
        <v>1027</v>
      </c>
      <c r="H521" s="120" t="s">
        <v>2504</v>
      </c>
      <c r="I521" s="120" t="s">
        <v>1657</v>
      </c>
      <c r="J521" s="120" t="s">
        <v>23</v>
      </c>
      <c r="K521" s="126">
        <f>SUMIF(Kalkulator!$C$6:$C$30,I521,Kalkulator!$N$6:$N$30)</f>
        <v>1452</v>
      </c>
      <c r="O521" s="120" t="s">
        <v>2873</v>
      </c>
      <c r="P521" s="120" t="s">
        <v>2874</v>
      </c>
      <c r="R521" s="121" t="str">
        <f>TEXT(Kalkulator!$F$3,"d.mm")&amp;" - "&amp;TEXT(Kalkulator!$H$3,"d.mm.rrrr")</f>
        <v>1.04 - 30.04.2024</v>
      </c>
      <c r="S521" s="122">
        <f>Kalkulator!$F$3</f>
        <v>45383</v>
      </c>
      <c r="T521" s="123">
        <f>Kalkulator!$F$3</f>
        <v>45383</v>
      </c>
      <c r="AD521" s="119" t="str">
        <f>VLOOKUP(F521,Lista!A:A,1,0)</f>
        <v>LOK2973</v>
      </c>
    </row>
    <row r="522" spans="1:30">
      <c r="A522" s="120" t="str">
        <f t="shared" si="9"/>
        <v>Dostępny</v>
      </c>
      <c r="C522" s="120" t="s">
        <v>49</v>
      </c>
      <c r="D522" s="120" t="s">
        <v>1843</v>
      </c>
      <c r="E522" s="137" t="s">
        <v>1844</v>
      </c>
      <c r="F522" s="120" t="s">
        <v>1842</v>
      </c>
      <c r="H522" s="120" t="s">
        <v>2504</v>
      </c>
      <c r="I522" s="120" t="s">
        <v>1657</v>
      </c>
      <c r="J522" s="120" t="s">
        <v>23</v>
      </c>
      <c r="K522" s="126">
        <f>SUMIF(Kalkulator!$C$6:$C$30,I522,Kalkulator!$N$6:$N$30)</f>
        <v>1452</v>
      </c>
      <c r="O522" s="120" t="s">
        <v>2875</v>
      </c>
      <c r="P522" s="120" t="s">
        <v>2876</v>
      </c>
      <c r="R522" s="121" t="str">
        <f>TEXT(Kalkulator!$F$3,"d.mm")&amp;" - "&amp;TEXT(Kalkulator!$H$3,"d.mm.rrrr")</f>
        <v>1.04 - 30.04.2024</v>
      </c>
      <c r="S522" s="122">
        <f>Kalkulator!$F$3</f>
        <v>45383</v>
      </c>
      <c r="T522" s="123">
        <f>Kalkulator!$F$3</f>
        <v>45383</v>
      </c>
      <c r="AD522" s="119" t="str">
        <f>VLOOKUP(F522,Lista!A:A,1,0)</f>
        <v>LOK3107</v>
      </c>
    </row>
    <row r="523" spans="1:30">
      <c r="A523" s="120" t="str">
        <f t="shared" si="9"/>
        <v>Dostępny</v>
      </c>
      <c r="C523" s="120" t="s">
        <v>29</v>
      </c>
      <c r="D523" s="120" t="s">
        <v>1030</v>
      </c>
      <c r="E523" s="137" t="s">
        <v>1031</v>
      </c>
      <c r="F523" s="120" t="s">
        <v>1029</v>
      </c>
      <c r="H523" s="120" t="s">
        <v>2504</v>
      </c>
      <c r="I523" s="120" t="s">
        <v>1657</v>
      </c>
      <c r="J523" s="120" t="s">
        <v>23</v>
      </c>
      <c r="K523" s="126">
        <f>SUMIF(Kalkulator!$C$6:$C$30,I523,Kalkulator!$N$6:$N$30)</f>
        <v>1452</v>
      </c>
      <c r="O523" s="120" t="s">
        <v>2877</v>
      </c>
      <c r="P523" s="120" t="s">
        <v>2878</v>
      </c>
      <c r="R523" s="121" t="str">
        <f>TEXT(Kalkulator!$F$3,"d.mm")&amp;" - "&amp;TEXT(Kalkulator!$H$3,"d.mm.rrrr")</f>
        <v>1.04 - 30.04.2024</v>
      </c>
      <c r="S523" s="122">
        <f>Kalkulator!$F$3</f>
        <v>45383</v>
      </c>
      <c r="T523" s="123">
        <f>Kalkulator!$F$3</f>
        <v>45383</v>
      </c>
      <c r="AD523" s="119" t="str">
        <f>VLOOKUP(F523,Lista!A:A,1,0)</f>
        <v>LOK2842</v>
      </c>
    </row>
    <row r="524" spans="1:30">
      <c r="A524" s="120" t="str">
        <f t="shared" si="9"/>
        <v>Dostępny</v>
      </c>
      <c r="C524" s="120" t="s">
        <v>29</v>
      </c>
      <c r="D524" s="120" t="s">
        <v>1030</v>
      </c>
      <c r="E524" s="137" t="s">
        <v>1033</v>
      </c>
      <c r="F524" s="120" t="s">
        <v>1032</v>
      </c>
      <c r="H524" s="120" t="s">
        <v>2504</v>
      </c>
      <c r="I524" s="120" t="s">
        <v>1657</v>
      </c>
      <c r="J524" s="120" t="s">
        <v>23</v>
      </c>
      <c r="K524" s="126">
        <f>SUMIF(Kalkulator!$C$6:$C$30,I524,Kalkulator!$N$6:$N$30)</f>
        <v>1452</v>
      </c>
      <c r="O524" s="120" t="s">
        <v>2879</v>
      </c>
      <c r="P524" s="120" t="s">
        <v>2880</v>
      </c>
      <c r="R524" s="121" t="str">
        <f>TEXT(Kalkulator!$F$3,"d.mm")&amp;" - "&amp;TEXT(Kalkulator!$H$3,"d.mm.rrrr")</f>
        <v>1.04 - 30.04.2024</v>
      </c>
      <c r="S524" s="122">
        <f>Kalkulator!$F$3</f>
        <v>45383</v>
      </c>
      <c r="T524" s="123">
        <f>Kalkulator!$F$3</f>
        <v>45383</v>
      </c>
      <c r="AD524" s="119" t="str">
        <f>VLOOKUP(F524,Lista!A:A,1,0)</f>
        <v>LOK2977</v>
      </c>
    </row>
    <row r="525" spans="1:30">
      <c r="A525" s="120" t="str">
        <f t="shared" si="9"/>
        <v>Dostępny</v>
      </c>
      <c r="C525" s="120" t="s">
        <v>117</v>
      </c>
      <c r="D525" s="120" t="s">
        <v>785</v>
      </c>
      <c r="E525" s="137" t="s">
        <v>786</v>
      </c>
      <c r="F525" s="120" t="s">
        <v>1034</v>
      </c>
      <c r="H525" s="120" t="s">
        <v>2504</v>
      </c>
      <c r="I525" s="120" t="s">
        <v>1657</v>
      </c>
      <c r="J525" s="120" t="s">
        <v>23</v>
      </c>
      <c r="K525" s="126">
        <f>SUMIF(Kalkulator!$C$6:$C$30,I525,Kalkulator!$N$6:$N$30)</f>
        <v>1452</v>
      </c>
      <c r="O525" s="120" t="s">
        <v>2881</v>
      </c>
      <c r="P525" s="120" t="s">
        <v>2882</v>
      </c>
      <c r="R525" s="121" t="str">
        <f>TEXT(Kalkulator!$F$3,"d.mm")&amp;" - "&amp;TEXT(Kalkulator!$H$3,"d.mm.rrrr")</f>
        <v>1.04 - 30.04.2024</v>
      </c>
      <c r="S525" s="122">
        <f>Kalkulator!$F$3</f>
        <v>45383</v>
      </c>
      <c r="T525" s="123">
        <f>Kalkulator!$F$3</f>
        <v>45383</v>
      </c>
      <c r="AD525" s="119" t="str">
        <f>VLOOKUP(F525,Lista!A:A,1,0)</f>
        <v>LOK2978</v>
      </c>
    </row>
    <row r="526" spans="1:30">
      <c r="A526" s="120" t="str">
        <f t="shared" si="9"/>
        <v>Dostępny</v>
      </c>
      <c r="C526" s="120" t="s">
        <v>58</v>
      </c>
      <c r="D526" s="120" t="s">
        <v>1036</v>
      </c>
      <c r="E526" s="137" t="s">
        <v>1037</v>
      </c>
      <c r="F526" s="120" t="s">
        <v>1035</v>
      </c>
      <c r="H526" s="120" t="s">
        <v>2504</v>
      </c>
      <c r="I526" s="120" t="s">
        <v>1657</v>
      </c>
      <c r="J526" s="120" t="s">
        <v>23</v>
      </c>
      <c r="K526" s="126">
        <f>SUMIF(Kalkulator!$C$6:$C$30,I526,Kalkulator!$N$6:$N$30)</f>
        <v>1452</v>
      </c>
      <c r="O526" s="120" t="s">
        <v>2883</v>
      </c>
      <c r="P526" s="120" t="s">
        <v>2884</v>
      </c>
      <c r="R526" s="121" t="str">
        <f>TEXT(Kalkulator!$F$3,"d.mm")&amp;" - "&amp;TEXT(Kalkulator!$H$3,"d.mm.rrrr")</f>
        <v>1.04 - 30.04.2024</v>
      </c>
      <c r="S526" s="122">
        <f>Kalkulator!$F$3</f>
        <v>45383</v>
      </c>
      <c r="T526" s="123">
        <f>Kalkulator!$F$3</f>
        <v>45383</v>
      </c>
      <c r="AD526" s="119" t="str">
        <f>VLOOKUP(F526,Lista!A:A,1,0)</f>
        <v>LOK2979</v>
      </c>
    </row>
    <row r="527" spans="1:30">
      <c r="A527" s="120" t="str">
        <f t="shared" si="9"/>
        <v>Dostępny</v>
      </c>
      <c r="C527" s="120" t="s">
        <v>58</v>
      </c>
      <c r="D527" s="120" t="s">
        <v>1036</v>
      </c>
      <c r="E527" s="137" t="s">
        <v>1039</v>
      </c>
      <c r="F527" s="120" t="s">
        <v>1038</v>
      </c>
      <c r="H527" s="120" t="s">
        <v>2504</v>
      </c>
      <c r="I527" s="120" t="s">
        <v>1657</v>
      </c>
      <c r="J527" s="120" t="s">
        <v>23</v>
      </c>
      <c r="K527" s="126">
        <f>SUMIF(Kalkulator!$C$6:$C$30,I527,Kalkulator!$N$6:$N$30)</f>
        <v>1452</v>
      </c>
      <c r="O527" s="120" t="s">
        <v>2885</v>
      </c>
      <c r="P527" s="120" t="s">
        <v>2886</v>
      </c>
      <c r="R527" s="121" t="str">
        <f>TEXT(Kalkulator!$F$3,"d.mm")&amp;" - "&amp;TEXT(Kalkulator!$H$3,"d.mm.rrrr")</f>
        <v>1.04 - 30.04.2024</v>
      </c>
      <c r="S527" s="122">
        <f>Kalkulator!$F$3</f>
        <v>45383</v>
      </c>
      <c r="T527" s="123">
        <f>Kalkulator!$F$3</f>
        <v>45383</v>
      </c>
      <c r="AD527" s="119" t="str">
        <f>VLOOKUP(F527,Lista!A:A,1,0)</f>
        <v>LOK2980</v>
      </c>
    </row>
    <row r="528" spans="1:30">
      <c r="A528" s="120" t="str">
        <f t="shared" si="9"/>
        <v>Dostępny</v>
      </c>
      <c r="C528" s="120" t="s">
        <v>29</v>
      </c>
      <c r="D528" s="120" t="s">
        <v>176</v>
      </c>
      <c r="E528" s="137" t="s">
        <v>1041</v>
      </c>
      <c r="F528" s="120" t="s">
        <v>1040</v>
      </c>
      <c r="H528" s="120" t="s">
        <v>2504</v>
      </c>
      <c r="I528" s="120" t="s">
        <v>1657</v>
      </c>
      <c r="J528" s="120" t="s">
        <v>23</v>
      </c>
      <c r="K528" s="126">
        <f>SUMIF(Kalkulator!$C$6:$C$30,I528,Kalkulator!$N$6:$N$30)</f>
        <v>1452</v>
      </c>
      <c r="O528" s="120" t="s">
        <v>2887</v>
      </c>
      <c r="P528" s="120" t="s">
        <v>2888</v>
      </c>
      <c r="R528" s="121" t="str">
        <f>TEXT(Kalkulator!$F$3,"d.mm")&amp;" - "&amp;TEXT(Kalkulator!$H$3,"d.mm.rrrr")</f>
        <v>1.04 - 30.04.2024</v>
      </c>
      <c r="S528" s="122">
        <f>Kalkulator!$F$3</f>
        <v>45383</v>
      </c>
      <c r="T528" s="123">
        <f>Kalkulator!$F$3</f>
        <v>45383</v>
      </c>
      <c r="AD528" s="119" t="str">
        <f>VLOOKUP(F528,Lista!A:A,1,0)</f>
        <v>LOK2981</v>
      </c>
    </row>
    <row r="529" spans="1:30">
      <c r="A529" s="120" t="str">
        <f t="shared" si="9"/>
        <v>Dostępny</v>
      </c>
      <c r="C529" s="120" t="s">
        <v>29</v>
      </c>
      <c r="D529" s="120" t="s">
        <v>176</v>
      </c>
      <c r="E529" s="137" t="s">
        <v>1043</v>
      </c>
      <c r="F529" s="120" t="s">
        <v>1042</v>
      </c>
      <c r="H529" s="120" t="s">
        <v>2504</v>
      </c>
      <c r="I529" s="120" t="s">
        <v>1657</v>
      </c>
      <c r="J529" s="120" t="s">
        <v>23</v>
      </c>
      <c r="K529" s="126">
        <f>SUMIF(Kalkulator!$C$6:$C$30,I529,Kalkulator!$N$6:$N$30)</f>
        <v>1452</v>
      </c>
      <c r="O529" s="120" t="s">
        <v>2889</v>
      </c>
      <c r="P529" s="120" t="s">
        <v>2890</v>
      </c>
      <c r="R529" s="121" t="str">
        <f>TEXT(Kalkulator!$F$3,"d.mm")&amp;" - "&amp;TEXT(Kalkulator!$H$3,"d.mm.rrrr")</f>
        <v>1.04 - 30.04.2024</v>
      </c>
      <c r="S529" s="122">
        <f>Kalkulator!$F$3</f>
        <v>45383</v>
      </c>
      <c r="T529" s="123">
        <f>Kalkulator!$F$3</f>
        <v>45383</v>
      </c>
      <c r="AD529" s="119" t="str">
        <f>VLOOKUP(F529,Lista!A:A,1,0)</f>
        <v>LOK2983</v>
      </c>
    </row>
    <row r="530" spans="1:30">
      <c r="A530" s="120" t="str">
        <f t="shared" si="9"/>
        <v>Dostępny</v>
      </c>
      <c r="C530" s="120" t="s">
        <v>29</v>
      </c>
      <c r="D530" s="120" t="s">
        <v>176</v>
      </c>
      <c r="E530" s="137" t="s">
        <v>1045</v>
      </c>
      <c r="F530" s="120" t="s">
        <v>1044</v>
      </c>
      <c r="H530" s="120" t="s">
        <v>2504</v>
      </c>
      <c r="I530" s="120" t="s">
        <v>1657</v>
      </c>
      <c r="J530" s="120" t="s">
        <v>23</v>
      </c>
      <c r="K530" s="126">
        <f>SUMIF(Kalkulator!$C$6:$C$30,I530,Kalkulator!$N$6:$N$30)</f>
        <v>1452</v>
      </c>
      <c r="O530" s="120" t="s">
        <v>2891</v>
      </c>
      <c r="P530" s="120" t="s">
        <v>2892</v>
      </c>
      <c r="R530" s="121" t="str">
        <f>TEXT(Kalkulator!$F$3,"d.mm")&amp;" - "&amp;TEXT(Kalkulator!$H$3,"d.mm.rrrr")</f>
        <v>1.04 - 30.04.2024</v>
      </c>
      <c r="S530" s="122">
        <f>Kalkulator!$F$3</f>
        <v>45383</v>
      </c>
      <c r="T530" s="123">
        <f>Kalkulator!$F$3</f>
        <v>45383</v>
      </c>
      <c r="AD530" s="119" t="str">
        <f>VLOOKUP(F530,Lista!A:A,1,0)</f>
        <v>LOK2982</v>
      </c>
    </row>
    <row r="531" spans="1:30">
      <c r="A531" s="120" t="str">
        <f t="shared" si="9"/>
        <v>Dostępny</v>
      </c>
      <c r="C531" s="120" t="s">
        <v>101</v>
      </c>
      <c r="D531" s="120" t="s">
        <v>1047</v>
      </c>
      <c r="E531" s="137" t="s">
        <v>1048</v>
      </c>
      <c r="F531" s="120" t="s">
        <v>1046</v>
      </c>
      <c r="H531" s="120" t="s">
        <v>2504</v>
      </c>
      <c r="I531" s="120" t="s">
        <v>1657</v>
      </c>
      <c r="J531" s="120" t="s">
        <v>23</v>
      </c>
      <c r="K531" s="126">
        <f>SUMIF(Kalkulator!$C$6:$C$30,I531,Kalkulator!$N$6:$N$30)</f>
        <v>1452</v>
      </c>
      <c r="O531" s="120" t="s">
        <v>2893</v>
      </c>
      <c r="P531" s="120" t="s">
        <v>2894</v>
      </c>
      <c r="R531" s="121" t="str">
        <f>TEXT(Kalkulator!$F$3,"d.mm")&amp;" - "&amp;TEXT(Kalkulator!$H$3,"d.mm.rrrr")</f>
        <v>1.04 - 30.04.2024</v>
      </c>
      <c r="S531" s="122">
        <f>Kalkulator!$F$3</f>
        <v>45383</v>
      </c>
      <c r="T531" s="123">
        <f>Kalkulator!$F$3</f>
        <v>45383</v>
      </c>
      <c r="AD531" s="119" t="str">
        <f>VLOOKUP(F531,Lista!A:A,1,0)</f>
        <v>LOK2984</v>
      </c>
    </row>
    <row r="532" spans="1:30">
      <c r="A532" s="120" t="str">
        <f t="shared" si="9"/>
        <v>Dostępny</v>
      </c>
      <c r="C532" s="120" t="s">
        <v>58</v>
      </c>
      <c r="D532" s="120" t="s">
        <v>1050</v>
      </c>
      <c r="E532" s="137" t="s">
        <v>1051</v>
      </c>
      <c r="F532" s="120" t="s">
        <v>1049</v>
      </c>
      <c r="H532" s="120" t="s">
        <v>2504</v>
      </c>
      <c r="I532" s="120" t="s">
        <v>1657</v>
      </c>
      <c r="J532" s="120" t="s">
        <v>23</v>
      </c>
      <c r="K532" s="126">
        <f>SUMIF(Kalkulator!$C$6:$C$30,I532,Kalkulator!$N$6:$N$30)</f>
        <v>1452</v>
      </c>
      <c r="O532" s="120" t="s">
        <v>2895</v>
      </c>
      <c r="P532" s="120" t="s">
        <v>2896</v>
      </c>
      <c r="R532" s="121" t="str">
        <f>TEXT(Kalkulator!$F$3,"d.mm")&amp;" - "&amp;TEXT(Kalkulator!$H$3,"d.mm.rrrr")</f>
        <v>1.04 - 30.04.2024</v>
      </c>
      <c r="S532" s="122">
        <f>Kalkulator!$F$3</f>
        <v>45383</v>
      </c>
      <c r="T532" s="123">
        <f>Kalkulator!$F$3</f>
        <v>45383</v>
      </c>
      <c r="AD532" s="119" t="str">
        <f>VLOOKUP(F532,Lista!A:A,1,0)</f>
        <v>LOK2987</v>
      </c>
    </row>
    <row r="533" spans="1:30">
      <c r="A533" s="120" t="str">
        <f t="shared" si="9"/>
        <v>Dostępny</v>
      </c>
      <c r="C533" s="120" t="s">
        <v>58</v>
      </c>
      <c r="D533" s="120" t="s">
        <v>1050</v>
      </c>
      <c r="E533" s="137" t="s">
        <v>1053</v>
      </c>
      <c r="F533" s="120" t="s">
        <v>1052</v>
      </c>
      <c r="H533" s="120" t="s">
        <v>2504</v>
      </c>
      <c r="I533" s="120" t="s">
        <v>1657</v>
      </c>
      <c r="J533" s="120" t="s">
        <v>23</v>
      </c>
      <c r="K533" s="126">
        <f>SUMIF(Kalkulator!$C$6:$C$30,I533,Kalkulator!$N$6:$N$30)</f>
        <v>1452</v>
      </c>
      <c r="O533" s="120" t="s">
        <v>2897</v>
      </c>
      <c r="P533" s="120" t="s">
        <v>2898</v>
      </c>
      <c r="R533" s="121" t="str">
        <f>TEXT(Kalkulator!$F$3,"d.mm")&amp;" - "&amp;TEXT(Kalkulator!$H$3,"d.mm.rrrr")</f>
        <v>1.04 - 30.04.2024</v>
      </c>
      <c r="S533" s="122">
        <f>Kalkulator!$F$3</f>
        <v>45383</v>
      </c>
      <c r="T533" s="123">
        <f>Kalkulator!$F$3</f>
        <v>45383</v>
      </c>
      <c r="AD533" s="119" t="str">
        <f>VLOOKUP(F533,Lista!A:A,1,0)</f>
        <v>LOK2986</v>
      </c>
    </row>
    <row r="534" spans="1:30">
      <c r="A534" s="120" t="str">
        <f t="shared" si="9"/>
        <v>Dostępny</v>
      </c>
      <c r="C534" s="120" t="s">
        <v>49</v>
      </c>
      <c r="D534" s="120" t="s">
        <v>1055</v>
      </c>
      <c r="E534" s="137" t="s">
        <v>1056</v>
      </c>
      <c r="F534" s="120" t="s">
        <v>1054</v>
      </c>
      <c r="H534" s="120" t="s">
        <v>2504</v>
      </c>
      <c r="I534" s="120" t="s">
        <v>1657</v>
      </c>
      <c r="J534" s="120" t="s">
        <v>23</v>
      </c>
      <c r="K534" s="126">
        <f>SUMIF(Kalkulator!$C$6:$C$30,I534,Kalkulator!$N$6:$N$30)</f>
        <v>1452</v>
      </c>
      <c r="O534" s="120" t="s">
        <v>2899</v>
      </c>
      <c r="P534" s="120" t="s">
        <v>2900</v>
      </c>
      <c r="R534" s="121" t="str">
        <f>TEXT(Kalkulator!$F$3,"d.mm")&amp;" - "&amp;TEXT(Kalkulator!$H$3,"d.mm.rrrr")</f>
        <v>1.04 - 30.04.2024</v>
      </c>
      <c r="S534" s="122">
        <f>Kalkulator!$F$3</f>
        <v>45383</v>
      </c>
      <c r="T534" s="123">
        <f>Kalkulator!$F$3</f>
        <v>45383</v>
      </c>
      <c r="AD534" s="119" t="str">
        <f>VLOOKUP(F534,Lista!A:A,1,0)</f>
        <v>LOK2988</v>
      </c>
    </row>
    <row r="535" spans="1:30">
      <c r="A535" s="120" t="str">
        <f t="shared" si="9"/>
        <v>Dostępny</v>
      </c>
      <c r="C535" s="120" t="s">
        <v>58</v>
      </c>
      <c r="D535" s="120" t="s">
        <v>200</v>
      </c>
      <c r="E535" s="137" t="s">
        <v>201</v>
      </c>
      <c r="F535" s="120" t="s">
        <v>1057</v>
      </c>
      <c r="H535" s="120" t="s">
        <v>2504</v>
      </c>
      <c r="I535" s="120" t="s">
        <v>1657</v>
      </c>
      <c r="J535" s="120" t="s">
        <v>23</v>
      </c>
      <c r="K535" s="126">
        <f>SUMIF(Kalkulator!$C$6:$C$30,I535,Kalkulator!$N$6:$N$30)</f>
        <v>1452</v>
      </c>
      <c r="O535" s="120" t="s">
        <v>2901</v>
      </c>
      <c r="P535" s="120" t="s">
        <v>2902</v>
      </c>
      <c r="R535" s="121" t="str">
        <f>TEXT(Kalkulator!$F$3,"d.mm")&amp;" - "&amp;TEXT(Kalkulator!$H$3,"d.mm.rrrr")</f>
        <v>1.04 - 30.04.2024</v>
      </c>
      <c r="S535" s="122">
        <f>Kalkulator!$F$3</f>
        <v>45383</v>
      </c>
      <c r="T535" s="123">
        <f>Kalkulator!$F$3</f>
        <v>45383</v>
      </c>
      <c r="AD535" s="119" t="str">
        <f>VLOOKUP(F535,Lista!A:A,1,0)</f>
        <v>LOK2989</v>
      </c>
    </row>
    <row r="536" spans="1:30">
      <c r="A536" s="120" t="str">
        <f t="shared" si="9"/>
        <v>Dostępny</v>
      </c>
      <c r="C536" s="120" t="s">
        <v>29</v>
      </c>
      <c r="D536" s="120" t="s">
        <v>409</v>
      </c>
      <c r="E536" s="137" t="s">
        <v>1059</v>
      </c>
      <c r="F536" s="120" t="s">
        <v>1058</v>
      </c>
      <c r="H536" s="120" t="s">
        <v>2504</v>
      </c>
      <c r="I536" s="120" t="s">
        <v>1657</v>
      </c>
      <c r="J536" s="120" t="s">
        <v>23</v>
      </c>
      <c r="K536" s="126">
        <f>SUMIF(Kalkulator!$C$6:$C$30,I536,Kalkulator!$N$6:$N$30)</f>
        <v>1452</v>
      </c>
      <c r="O536" s="120" t="s">
        <v>2903</v>
      </c>
      <c r="P536" s="120" t="s">
        <v>2904</v>
      </c>
      <c r="R536" s="121" t="str">
        <f>TEXT(Kalkulator!$F$3,"d.mm")&amp;" - "&amp;TEXT(Kalkulator!$H$3,"d.mm.rrrr")</f>
        <v>1.04 - 30.04.2024</v>
      </c>
      <c r="S536" s="122">
        <f>Kalkulator!$F$3</f>
        <v>45383</v>
      </c>
      <c r="T536" s="123">
        <f>Kalkulator!$F$3</f>
        <v>45383</v>
      </c>
      <c r="AD536" s="119" t="str">
        <f>VLOOKUP(F536,Lista!A:A,1,0)</f>
        <v>LOK2990</v>
      </c>
    </row>
    <row r="537" spans="1:30">
      <c r="A537" s="120" t="str">
        <f t="shared" si="9"/>
        <v>Dostępny</v>
      </c>
      <c r="C537" s="120" t="s">
        <v>29</v>
      </c>
      <c r="D537" s="120" t="s">
        <v>409</v>
      </c>
      <c r="E537" s="137" t="s">
        <v>1061</v>
      </c>
      <c r="F537" s="120" t="s">
        <v>1060</v>
      </c>
      <c r="H537" s="120" t="s">
        <v>2504</v>
      </c>
      <c r="I537" s="120" t="s">
        <v>1657</v>
      </c>
      <c r="J537" s="120" t="s">
        <v>23</v>
      </c>
      <c r="K537" s="126">
        <f>SUMIF(Kalkulator!$C$6:$C$30,I537,Kalkulator!$N$6:$N$30)</f>
        <v>1452</v>
      </c>
      <c r="O537" s="120" t="s">
        <v>2905</v>
      </c>
      <c r="P537" s="120" t="s">
        <v>2906</v>
      </c>
      <c r="R537" s="121" t="str">
        <f>TEXT(Kalkulator!$F$3,"d.mm")&amp;" - "&amp;TEXT(Kalkulator!$H$3,"d.mm.rrrr")</f>
        <v>1.04 - 30.04.2024</v>
      </c>
      <c r="S537" s="122">
        <f>Kalkulator!$F$3</f>
        <v>45383</v>
      </c>
      <c r="T537" s="123">
        <f>Kalkulator!$F$3</f>
        <v>45383</v>
      </c>
      <c r="AD537" s="119" t="str">
        <f>VLOOKUP(F537,Lista!A:A,1,0)</f>
        <v>LOK2991</v>
      </c>
    </row>
    <row r="538" spans="1:30">
      <c r="A538" s="120" t="str">
        <f t="shared" si="9"/>
        <v>Dostępny</v>
      </c>
      <c r="C538" s="120" t="s">
        <v>58</v>
      </c>
      <c r="D538" s="120" t="s">
        <v>1063</v>
      </c>
      <c r="E538" s="137" t="s">
        <v>1064</v>
      </c>
      <c r="F538" s="120" t="s">
        <v>1062</v>
      </c>
      <c r="H538" s="120" t="s">
        <v>2504</v>
      </c>
      <c r="I538" s="120" t="s">
        <v>1657</v>
      </c>
      <c r="J538" s="120" t="s">
        <v>23</v>
      </c>
      <c r="K538" s="126">
        <f>SUMIF(Kalkulator!$C$6:$C$30,I538,Kalkulator!$N$6:$N$30)</f>
        <v>1452</v>
      </c>
      <c r="O538" s="120" t="s">
        <v>2907</v>
      </c>
      <c r="P538" s="120" t="s">
        <v>2908</v>
      </c>
      <c r="R538" s="121" t="str">
        <f>TEXT(Kalkulator!$F$3,"d.mm")&amp;" - "&amp;TEXT(Kalkulator!$H$3,"d.mm.rrrr")</f>
        <v>1.04 - 30.04.2024</v>
      </c>
      <c r="S538" s="122">
        <f>Kalkulator!$F$3</f>
        <v>45383</v>
      </c>
      <c r="T538" s="123">
        <f>Kalkulator!$F$3</f>
        <v>45383</v>
      </c>
      <c r="AD538" s="119" t="str">
        <f>VLOOKUP(F538,Lista!A:A,1,0)</f>
        <v>LOK2992</v>
      </c>
    </row>
    <row r="539" spans="1:30">
      <c r="A539" s="120" t="str">
        <f t="shared" si="9"/>
        <v>Dostępny</v>
      </c>
      <c r="C539" s="120" t="s">
        <v>101</v>
      </c>
      <c r="D539" s="120" t="s">
        <v>1066</v>
      </c>
      <c r="E539" s="137" t="s">
        <v>1067</v>
      </c>
      <c r="F539" s="120" t="s">
        <v>1065</v>
      </c>
      <c r="H539" s="120" t="s">
        <v>2504</v>
      </c>
      <c r="I539" s="120" t="s">
        <v>1657</v>
      </c>
      <c r="J539" s="120" t="s">
        <v>23</v>
      </c>
      <c r="K539" s="126">
        <f>SUMIF(Kalkulator!$C$6:$C$30,I539,Kalkulator!$N$6:$N$30)</f>
        <v>1452</v>
      </c>
      <c r="O539" s="120" t="s">
        <v>2909</v>
      </c>
      <c r="P539" s="120" t="s">
        <v>2910</v>
      </c>
      <c r="R539" s="121" t="str">
        <f>TEXT(Kalkulator!$F$3,"d.mm")&amp;" - "&amp;TEXT(Kalkulator!$H$3,"d.mm.rrrr")</f>
        <v>1.04 - 30.04.2024</v>
      </c>
      <c r="S539" s="122">
        <f>Kalkulator!$F$3</f>
        <v>45383</v>
      </c>
      <c r="T539" s="123">
        <f>Kalkulator!$F$3</f>
        <v>45383</v>
      </c>
      <c r="AD539" s="119" t="str">
        <f>VLOOKUP(F539,Lista!A:A,1,0)</f>
        <v>LOK2993</v>
      </c>
    </row>
    <row r="540" spans="1:30">
      <c r="A540" s="120" t="str">
        <f t="shared" si="9"/>
        <v>Dostępny</v>
      </c>
      <c r="C540" s="120" t="s">
        <v>265</v>
      </c>
      <c r="D540" s="120" t="s">
        <v>1069</v>
      </c>
      <c r="E540" s="137" t="s">
        <v>1070</v>
      </c>
      <c r="F540" s="120" t="s">
        <v>1068</v>
      </c>
      <c r="H540" s="120" t="s">
        <v>2504</v>
      </c>
      <c r="I540" s="120" t="s">
        <v>1657</v>
      </c>
      <c r="J540" s="120" t="s">
        <v>23</v>
      </c>
      <c r="K540" s="126">
        <f>SUMIF(Kalkulator!$C$6:$C$30,I540,Kalkulator!$N$6:$N$30)</f>
        <v>1452</v>
      </c>
      <c r="O540" s="120" t="s">
        <v>2911</v>
      </c>
      <c r="P540" s="120" t="s">
        <v>2912</v>
      </c>
      <c r="R540" s="121" t="str">
        <f>TEXT(Kalkulator!$F$3,"d.mm")&amp;" - "&amp;TEXT(Kalkulator!$H$3,"d.mm.rrrr")</f>
        <v>1.04 - 30.04.2024</v>
      </c>
      <c r="S540" s="122">
        <f>Kalkulator!$F$3</f>
        <v>45383</v>
      </c>
      <c r="T540" s="123">
        <f>Kalkulator!$F$3</f>
        <v>45383</v>
      </c>
      <c r="AD540" s="119" t="str">
        <f>VLOOKUP(F540,Lista!A:A,1,0)</f>
        <v>LOK2994</v>
      </c>
    </row>
    <row r="541" spans="1:30">
      <c r="A541" s="120" t="str">
        <f t="shared" si="9"/>
        <v>Dostępny</v>
      </c>
      <c r="C541" s="120" t="s">
        <v>54</v>
      </c>
      <c r="D541" s="120" t="s">
        <v>1072</v>
      </c>
      <c r="E541" s="137" t="s">
        <v>1073</v>
      </c>
      <c r="F541" s="120" t="s">
        <v>1071</v>
      </c>
      <c r="H541" s="120" t="s">
        <v>2504</v>
      </c>
      <c r="I541" s="120" t="s">
        <v>1657</v>
      </c>
      <c r="J541" s="120" t="s">
        <v>23</v>
      </c>
      <c r="K541" s="126">
        <f>SUMIF(Kalkulator!$C$6:$C$30,I541,Kalkulator!$N$6:$N$30)</f>
        <v>1452</v>
      </c>
      <c r="O541" s="120" t="s">
        <v>2913</v>
      </c>
      <c r="P541" s="120" t="s">
        <v>2914</v>
      </c>
      <c r="R541" s="121" t="str">
        <f>TEXT(Kalkulator!$F$3,"d.mm")&amp;" - "&amp;TEXT(Kalkulator!$H$3,"d.mm.rrrr")</f>
        <v>1.04 - 30.04.2024</v>
      </c>
      <c r="S541" s="122">
        <f>Kalkulator!$F$3</f>
        <v>45383</v>
      </c>
      <c r="T541" s="123">
        <f>Kalkulator!$F$3</f>
        <v>45383</v>
      </c>
      <c r="AD541" s="119" t="str">
        <f>VLOOKUP(F541,Lista!A:A,1,0)</f>
        <v>LOK2995</v>
      </c>
    </row>
    <row r="542" spans="1:30">
      <c r="A542" s="120" t="str">
        <f t="shared" si="9"/>
        <v>Dostępny</v>
      </c>
      <c r="C542" s="120" t="s">
        <v>101</v>
      </c>
      <c r="D542" s="120" t="s">
        <v>346</v>
      </c>
      <c r="E542" s="137" t="s">
        <v>1075</v>
      </c>
      <c r="F542" s="120" t="s">
        <v>1074</v>
      </c>
      <c r="H542" s="120" t="s">
        <v>2504</v>
      </c>
      <c r="I542" s="120" t="s">
        <v>1657</v>
      </c>
      <c r="J542" s="120" t="s">
        <v>23</v>
      </c>
      <c r="K542" s="126">
        <f>SUMIF(Kalkulator!$C$6:$C$30,I542,Kalkulator!$N$6:$N$30)</f>
        <v>1452</v>
      </c>
      <c r="O542" s="120" t="s">
        <v>2915</v>
      </c>
      <c r="P542" s="120" t="s">
        <v>2916</v>
      </c>
      <c r="R542" s="121" t="str">
        <f>TEXT(Kalkulator!$F$3,"d.mm")&amp;" - "&amp;TEXT(Kalkulator!$H$3,"d.mm.rrrr")</f>
        <v>1.04 - 30.04.2024</v>
      </c>
      <c r="S542" s="122">
        <f>Kalkulator!$F$3</f>
        <v>45383</v>
      </c>
      <c r="T542" s="123">
        <f>Kalkulator!$F$3</f>
        <v>45383</v>
      </c>
      <c r="AD542" s="119" t="str">
        <f>VLOOKUP(F542,Lista!A:A,1,0)</f>
        <v>LOK2996</v>
      </c>
    </row>
    <row r="543" spans="1:30">
      <c r="A543" s="120" t="str">
        <f t="shared" si="9"/>
        <v>Dostępny</v>
      </c>
      <c r="C543" s="120" t="s">
        <v>58</v>
      </c>
      <c r="D543" s="120" t="s">
        <v>138</v>
      </c>
      <c r="E543" s="137" t="s">
        <v>1077</v>
      </c>
      <c r="F543" s="120" t="s">
        <v>1076</v>
      </c>
      <c r="H543" s="120" t="s">
        <v>2504</v>
      </c>
      <c r="I543" s="120" t="s">
        <v>1657</v>
      </c>
      <c r="J543" s="120" t="s">
        <v>23</v>
      </c>
      <c r="K543" s="126">
        <f>SUMIF(Kalkulator!$C$6:$C$30,I543,Kalkulator!$N$6:$N$30)</f>
        <v>1452</v>
      </c>
      <c r="O543" s="120" t="s">
        <v>2917</v>
      </c>
      <c r="P543" s="120" t="s">
        <v>2918</v>
      </c>
      <c r="R543" s="121" t="str">
        <f>TEXT(Kalkulator!$F$3,"d.mm")&amp;" - "&amp;TEXT(Kalkulator!$H$3,"d.mm.rrrr")</f>
        <v>1.04 - 30.04.2024</v>
      </c>
      <c r="S543" s="122">
        <f>Kalkulator!$F$3</f>
        <v>45383</v>
      </c>
      <c r="T543" s="123">
        <f>Kalkulator!$F$3</f>
        <v>45383</v>
      </c>
      <c r="AD543" s="119" t="str">
        <f>VLOOKUP(F543,Lista!A:A,1,0)</f>
        <v>LOK2998</v>
      </c>
    </row>
    <row r="544" spans="1:30">
      <c r="A544" s="120" t="str">
        <f t="shared" ref="A544:A607" si="10">IF(ISERROR(AD544)=FALSE,"Dostępny","Niedostępny")</f>
        <v>Dostępny</v>
      </c>
      <c r="C544" s="120" t="s">
        <v>58</v>
      </c>
      <c r="D544" s="120" t="s">
        <v>138</v>
      </c>
      <c r="E544" s="137" t="s">
        <v>1079</v>
      </c>
      <c r="F544" s="120" t="s">
        <v>1078</v>
      </c>
      <c r="H544" s="120" t="s">
        <v>2504</v>
      </c>
      <c r="I544" s="120" t="s">
        <v>1657</v>
      </c>
      <c r="J544" s="120" t="s">
        <v>23</v>
      </c>
      <c r="K544" s="126">
        <f>SUMIF(Kalkulator!$C$6:$C$30,I544,Kalkulator!$N$6:$N$30)</f>
        <v>1452</v>
      </c>
      <c r="O544" s="120" t="s">
        <v>2919</v>
      </c>
      <c r="P544" s="120" t="s">
        <v>2920</v>
      </c>
      <c r="R544" s="121" t="str">
        <f>TEXT(Kalkulator!$F$3,"d.mm")&amp;" - "&amp;TEXT(Kalkulator!$H$3,"d.mm.rrrr")</f>
        <v>1.04 - 30.04.2024</v>
      </c>
      <c r="S544" s="122">
        <f>Kalkulator!$F$3</f>
        <v>45383</v>
      </c>
      <c r="T544" s="123">
        <f>Kalkulator!$F$3</f>
        <v>45383</v>
      </c>
      <c r="AD544" s="119" t="str">
        <f>VLOOKUP(F544,Lista!A:A,1,0)</f>
        <v>LOK2997</v>
      </c>
    </row>
    <row r="545" spans="1:30">
      <c r="A545" s="120" t="str">
        <f t="shared" si="10"/>
        <v>Dostępny</v>
      </c>
      <c r="C545" s="120" t="s">
        <v>49</v>
      </c>
      <c r="D545" s="120" t="s">
        <v>1081</v>
      </c>
      <c r="E545" s="137" t="s">
        <v>1082</v>
      </c>
      <c r="F545" s="120" t="s">
        <v>1080</v>
      </c>
      <c r="H545" s="120" t="s">
        <v>2504</v>
      </c>
      <c r="I545" s="120" t="s">
        <v>1657</v>
      </c>
      <c r="J545" s="120" t="s">
        <v>23</v>
      </c>
      <c r="K545" s="126">
        <f>SUMIF(Kalkulator!$C$6:$C$30,I545,Kalkulator!$N$6:$N$30)</f>
        <v>1452</v>
      </c>
      <c r="O545" s="120" t="s">
        <v>2921</v>
      </c>
      <c r="P545" s="120" t="s">
        <v>2922</v>
      </c>
      <c r="R545" s="121" t="str">
        <f>TEXT(Kalkulator!$F$3,"d.mm")&amp;" - "&amp;TEXT(Kalkulator!$H$3,"d.mm.rrrr")</f>
        <v>1.04 - 30.04.2024</v>
      </c>
      <c r="S545" s="122">
        <f>Kalkulator!$F$3</f>
        <v>45383</v>
      </c>
      <c r="T545" s="123">
        <f>Kalkulator!$F$3</f>
        <v>45383</v>
      </c>
      <c r="AD545" s="119" t="str">
        <f>VLOOKUP(F545,Lista!A:A,1,0)</f>
        <v>LOK2999</v>
      </c>
    </row>
    <row r="546" spans="1:30">
      <c r="A546" s="120" t="str">
        <f t="shared" si="10"/>
        <v>Dostępny</v>
      </c>
      <c r="C546" s="120" t="s">
        <v>77</v>
      </c>
      <c r="D546" s="120" t="s">
        <v>78</v>
      </c>
      <c r="E546" s="137" t="s">
        <v>79</v>
      </c>
      <c r="F546" s="120" t="s">
        <v>1870</v>
      </c>
      <c r="H546" s="120" t="s">
        <v>2504</v>
      </c>
      <c r="I546" s="120" t="s">
        <v>1657</v>
      </c>
      <c r="J546" s="120" t="s">
        <v>23</v>
      </c>
      <c r="K546" s="126">
        <f>SUMIF(Kalkulator!$C$6:$C$30,I546,Kalkulator!$N$6:$N$30)</f>
        <v>1452</v>
      </c>
      <c r="O546" s="120" t="s">
        <v>2923</v>
      </c>
      <c r="P546" s="120" t="s">
        <v>2924</v>
      </c>
      <c r="R546" s="121" t="str">
        <f>TEXT(Kalkulator!$F$3,"d.mm")&amp;" - "&amp;TEXT(Kalkulator!$H$3,"d.mm.rrrr")</f>
        <v>1.04 - 30.04.2024</v>
      </c>
      <c r="S546" s="122">
        <f>Kalkulator!$F$3</f>
        <v>45383</v>
      </c>
      <c r="T546" s="123">
        <f>Kalkulator!$F$3</f>
        <v>45383</v>
      </c>
      <c r="AD546" s="119" t="str">
        <f>VLOOKUP(F546,Lista!A:A,1,0)</f>
        <v>LOK3111</v>
      </c>
    </row>
    <row r="547" spans="1:30">
      <c r="A547" s="120" t="str">
        <f t="shared" si="10"/>
        <v>Dostępny</v>
      </c>
      <c r="C547" s="120" t="s">
        <v>77</v>
      </c>
      <c r="D547" s="120" t="s">
        <v>78</v>
      </c>
      <c r="E547" s="137" t="s">
        <v>1478</v>
      </c>
      <c r="F547" s="120" t="s">
        <v>1087</v>
      </c>
      <c r="H547" s="120" t="s">
        <v>2504</v>
      </c>
      <c r="I547" s="120" t="s">
        <v>1657</v>
      </c>
      <c r="J547" s="120" t="s">
        <v>23</v>
      </c>
      <c r="K547" s="126">
        <f>SUMIF(Kalkulator!$C$6:$C$30,I547,Kalkulator!$N$6:$N$30)</f>
        <v>1452</v>
      </c>
      <c r="O547" s="120" t="s">
        <v>2925</v>
      </c>
      <c r="P547" s="120" t="s">
        <v>2926</v>
      </c>
      <c r="R547" s="121" t="str">
        <f>TEXT(Kalkulator!$F$3,"d.mm")&amp;" - "&amp;TEXT(Kalkulator!$H$3,"d.mm.rrrr")</f>
        <v>1.04 - 30.04.2024</v>
      </c>
      <c r="S547" s="122">
        <f>Kalkulator!$F$3</f>
        <v>45383</v>
      </c>
      <c r="T547" s="123">
        <f>Kalkulator!$F$3</f>
        <v>45383</v>
      </c>
      <c r="AD547" s="119" t="str">
        <f>VLOOKUP(F547,Lista!A:A,1,0)</f>
        <v>LOK3003</v>
      </c>
    </row>
    <row r="548" spans="1:30">
      <c r="A548" s="120" t="str">
        <f t="shared" si="10"/>
        <v>Dostępny</v>
      </c>
      <c r="C548" s="120" t="s">
        <v>77</v>
      </c>
      <c r="D548" s="120" t="s">
        <v>78</v>
      </c>
      <c r="E548" s="137" t="s">
        <v>225</v>
      </c>
      <c r="F548" s="120" t="s">
        <v>1083</v>
      </c>
      <c r="H548" s="120" t="s">
        <v>2504</v>
      </c>
      <c r="I548" s="120" t="s">
        <v>1657</v>
      </c>
      <c r="J548" s="120" t="s">
        <v>23</v>
      </c>
      <c r="K548" s="126">
        <f>SUMIF(Kalkulator!$C$6:$C$30,I548,Kalkulator!$N$6:$N$30)</f>
        <v>1452</v>
      </c>
      <c r="O548" s="120" t="s">
        <v>2927</v>
      </c>
      <c r="P548" s="120" t="s">
        <v>2928</v>
      </c>
      <c r="R548" s="121" t="str">
        <f>TEXT(Kalkulator!$F$3,"d.mm")&amp;" - "&amp;TEXT(Kalkulator!$H$3,"d.mm.rrrr")</f>
        <v>1.04 - 30.04.2024</v>
      </c>
      <c r="S548" s="122">
        <f>Kalkulator!$F$3</f>
        <v>45383</v>
      </c>
      <c r="T548" s="123">
        <f>Kalkulator!$F$3</f>
        <v>45383</v>
      </c>
      <c r="AD548" s="119" t="str">
        <f>VLOOKUP(F548,Lista!A:A,1,0)</f>
        <v>LOK3001</v>
      </c>
    </row>
    <row r="549" spans="1:30">
      <c r="A549" s="120" t="str">
        <f t="shared" si="10"/>
        <v>Dostępny</v>
      </c>
      <c r="C549" s="120" t="s">
        <v>77</v>
      </c>
      <c r="D549" s="120" t="s">
        <v>78</v>
      </c>
      <c r="E549" s="137" t="s">
        <v>219</v>
      </c>
      <c r="F549" s="120" t="s">
        <v>1875</v>
      </c>
      <c r="H549" s="120" t="s">
        <v>2504</v>
      </c>
      <c r="I549" s="120" t="s">
        <v>1657</v>
      </c>
      <c r="J549" s="120" t="s">
        <v>23</v>
      </c>
      <c r="K549" s="126">
        <f>SUMIF(Kalkulator!$C$6:$C$30,I549,Kalkulator!$N$6:$N$30)</f>
        <v>1452</v>
      </c>
      <c r="O549" s="120" t="s">
        <v>2929</v>
      </c>
      <c r="P549" s="120" t="s">
        <v>2930</v>
      </c>
      <c r="R549" s="121" t="str">
        <f>TEXT(Kalkulator!$F$3,"d.mm")&amp;" - "&amp;TEXT(Kalkulator!$H$3,"d.mm.rrrr")</f>
        <v>1.04 - 30.04.2024</v>
      </c>
      <c r="S549" s="122">
        <f>Kalkulator!$F$3</f>
        <v>45383</v>
      </c>
      <c r="T549" s="123">
        <f>Kalkulator!$F$3</f>
        <v>45383</v>
      </c>
      <c r="AD549" s="119" t="str">
        <f>VLOOKUP(F549,Lista!A:A,1,0)</f>
        <v>LOK3109</v>
      </c>
    </row>
    <row r="550" spans="1:30">
      <c r="A550" s="120" t="str">
        <f t="shared" si="10"/>
        <v>Dostępny</v>
      </c>
      <c r="C550" s="120" t="s">
        <v>77</v>
      </c>
      <c r="D550" s="120" t="s">
        <v>78</v>
      </c>
      <c r="E550" s="137" t="s">
        <v>1086</v>
      </c>
      <c r="F550" s="120" t="s">
        <v>1085</v>
      </c>
      <c r="H550" s="120" t="s">
        <v>2504</v>
      </c>
      <c r="I550" s="120" t="s">
        <v>1657</v>
      </c>
      <c r="J550" s="120" t="s">
        <v>23</v>
      </c>
      <c r="K550" s="126">
        <f>SUMIF(Kalkulator!$C$6:$C$30,I550,Kalkulator!$N$6:$N$30)</f>
        <v>1452</v>
      </c>
      <c r="O550" s="120" t="s">
        <v>2931</v>
      </c>
      <c r="P550" s="120" t="s">
        <v>2932</v>
      </c>
      <c r="R550" s="121" t="str">
        <f>TEXT(Kalkulator!$F$3,"d.mm")&amp;" - "&amp;TEXT(Kalkulator!$H$3,"d.mm.rrrr")</f>
        <v>1.04 - 30.04.2024</v>
      </c>
      <c r="S550" s="122">
        <f>Kalkulator!$F$3</f>
        <v>45383</v>
      </c>
      <c r="T550" s="123">
        <f>Kalkulator!$F$3</f>
        <v>45383</v>
      </c>
      <c r="AD550" s="119" t="str">
        <f>VLOOKUP(F550,Lista!A:A,1,0)</f>
        <v>LOK3002</v>
      </c>
    </row>
    <row r="551" spans="1:30">
      <c r="A551" s="120" t="str">
        <f t="shared" si="10"/>
        <v>Dostępny</v>
      </c>
      <c r="C551" s="120" t="s">
        <v>123</v>
      </c>
      <c r="D551" s="120" t="s">
        <v>1089</v>
      </c>
      <c r="E551" s="137" t="s">
        <v>1090</v>
      </c>
      <c r="F551" s="120" t="s">
        <v>1088</v>
      </c>
      <c r="H551" s="120" t="s">
        <v>2504</v>
      </c>
      <c r="I551" s="120" t="s">
        <v>1657</v>
      </c>
      <c r="J551" s="120" t="s">
        <v>23</v>
      </c>
      <c r="K551" s="126">
        <f>SUMIF(Kalkulator!$C$6:$C$30,I551,Kalkulator!$N$6:$N$30)</f>
        <v>1452</v>
      </c>
      <c r="O551" s="120" t="s">
        <v>2933</v>
      </c>
      <c r="P551" s="120" t="s">
        <v>2934</v>
      </c>
      <c r="R551" s="121" t="str">
        <f>TEXT(Kalkulator!$F$3,"d.mm")&amp;" - "&amp;TEXT(Kalkulator!$H$3,"d.mm.rrrr")</f>
        <v>1.04 - 30.04.2024</v>
      </c>
      <c r="S551" s="122">
        <f>Kalkulator!$F$3</f>
        <v>45383</v>
      </c>
      <c r="T551" s="123">
        <f>Kalkulator!$F$3</f>
        <v>45383</v>
      </c>
      <c r="AD551" s="119" t="str">
        <f>VLOOKUP(F551,Lista!A:A,1,0)</f>
        <v>LOK2843</v>
      </c>
    </row>
    <row r="552" spans="1:30">
      <c r="A552" s="120" t="str">
        <f t="shared" si="10"/>
        <v>Dostępny</v>
      </c>
      <c r="C552" s="120" t="s">
        <v>64</v>
      </c>
      <c r="D552" s="120" t="s">
        <v>1092</v>
      </c>
      <c r="E552" s="137" t="s">
        <v>1093</v>
      </c>
      <c r="F552" s="120" t="s">
        <v>1091</v>
      </c>
      <c r="H552" s="120" t="s">
        <v>2504</v>
      </c>
      <c r="I552" s="120" t="s">
        <v>1657</v>
      </c>
      <c r="J552" s="120" t="s">
        <v>23</v>
      </c>
      <c r="K552" s="126">
        <f>SUMIF(Kalkulator!$C$6:$C$30,I552,Kalkulator!$N$6:$N$30)</f>
        <v>1452</v>
      </c>
      <c r="O552" s="120" t="s">
        <v>2935</v>
      </c>
      <c r="P552" s="120" t="s">
        <v>2936</v>
      </c>
      <c r="R552" s="121" t="str">
        <f>TEXT(Kalkulator!$F$3,"d.mm")&amp;" - "&amp;TEXT(Kalkulator!$H$3,"d.mm.rrrr")</f>
        <v>1.04 - 30.04.2024</v>
      </c>
      <c r="S552" s="122">
        <f>Kalkulator!$F$3</f>
        <v>45383</v>
      </c>
      <c r="T552" s="123">
        <f>Kalkulator!$F$3</f>
        <v>45383</v>
      </c>
      <c r="AD552" s="119" t="str">
        <f>VLOOKUP(F552,Lista!A:A,1,0)</f>
        <v>LOK2844</v>
      </c>
    </row>
    <row r="553" spans="1:30">
      <c r="A553" s="120" t="str">
        <f t="shared" si="10"/>
        <v>Dostępny</v>
      </c>
      <c r="C553" s="120" t="s">
        <v>64</v>
      </c>
      <c r="D553" s="120" t="s">
        <v>1096</v>
      </c>
      <c r="E553" s="137" t="s">
        <v>1097</v>
      </c>
      <c r="F553" s="120" t="s">
        <v>1095</v>
      </c>
      <c r="H553" s="120" t="s">
        <v>2504</v>
      </c>
      <c r="I553" s="120" t="s">
        <v>1657</v>
      </c>
      <c r="J553" s="120" t="s">
        <v>23</v>
      </c>
      <c r="K553" s="126">
        <f>SUMIF(Kalkulator!$C$6:$C$30,I553,Kalkulator!$N$6:$N$30)</f>
        <v>1452</v>
      </c>
      <c r="O553" s="120" t="s">
        <v>2937</v>
      </c>
      <c r="P553" s="120" t="s">
        <v>2938</v>
      </c>
      <c r="R553" s="121" t="str">
        <f>TEXT(Kalkulator!$F$3,"d.mm")&amp;" - "&amp;TEXT(Kalkulator!$H$3,"d.mm.rrrr")</f>
        <v>1.04 - 30.04.2024</v>
      </c>
      <c r="S553" s="122">
        <f>Kalkulator!$F$3</f>
        <v>45383</v>
      </c>
      <c r="T553" s="123">
        <f>Kalkulator!$F$3</f>
        <v>45383</v>
      </c>
      <c r="AD553" s="119" t="str">
        <f>VLOOKUP(F553,Lista!A:A,1,0)</f>
        <v>LOK3004</v>
      </c>
    </row>
    <row r="554" spans="1:30">
      <c r="A554" s="120" t="str">
        <f t="shared" si="10"/>
        <v>Dostępny</v>
      </c>
      <c r="C554" s="120" t="s">
        <v>117</v>
      </c>
      <c r="D554" s="120" t="s">
        <v>1882</v>
      </c>
      <c r="E554" s="137" t="s">
        <v>1883</v>
      </c>
      <c r="F554" s="120" t="s">
        <v>1881</v>
      </c>
      <c r="H554" s="120" t="s">
        <v>2504</v>
      </c>
      <c r="I554" s="120" t="s">
        <v>1657</v>
      </c>
      <c r="J554" s="120" t="s">
        <v>23</v>
      </c>
      <c r="K554" s="126">
        <f>SUMIF(Kalkulator!$C$6:$C$30,I554,Kalkulator!$N$6:$N$30)</f>
        <v>1452</v>
      </c>
      <c r="O554" s="120" t="s">
        <v>2939</v>
      </c>
      <c r="P554" s="120" t="s">
        <v>2940</v>
      </c>
      <c r="R554" s="121" t="str">
        <f>TEXT(Kalkulator!$F$3,"d.mm")&amp;" - "&amp;TEXT(Kalkulator!$H$3,"d.mm.rrrr")</f>
        <v>1.04 - 30.04.2024</v>
      </c>
      <c r="S554" s="122">
        <f>Kalkulator!$F$3</f>
        <v>45383</v>
      </c>
      <c r="T554" s="123">
        <f>Kalkulator!$F$3</f>
        <v>45383</v>
      </c>
      <c r="AD554" s="119" t="str">
        <f>VLOOKUP(F554,Lista!A:A,1,0)</f>
        <v>LOK3114</v>
      </c>
    </row>
    <row r="555" spans="1:30">
      <c r="A555" s="120" t="str">
        <f t="shared" si="10"/>
        <v>Dostępny</v>
      </c>
      <c r="C555" s="120" t="s">
        <v>255</v>
      </c>
      <c r="D555" s="120" t="s">
        <v>1099</v>
      </c>
      <c r="E555" s="137" t="s">
        <v>1100</v>
      </c>
      <c r="F555" s="120" t="s">
        <v>1098</v>
      </c>
      <c r="H555" s="120" t="s">
        <v>2504</v>
      </c>
      <c r="I555" s="120" t="s">
        <v>1657</v>
      </c>
      <c r="J555" s="120" t="s">
        <v>23</v>
      </c>
      <c r="K555" s="126">
        <f>SUMIF(Kalkulator!$C$6:$C$30,I555,Kalkulator!$N$6:$N$30)</f>
        <v>1452</v>
      </c>
      <c r="O555" s="120" t="s">
        <v>2941</v>
      </c>
      <c r="P555" s="120" t="s">
        <v>2942</v>
      </c>
      <c r="R555" s="121" t="str">
        <f>TEXT(Kalkulator!$F$3,"d.mm")&amp;" - "&amp;TEXT(Kalkulator!$H$3,"d.mm.rrrr")</f>
        <v>1.04 - 30.04.2024</v>
      </c>
      <c r="S555" s="122">
        <f>Kalkulator!$F$3</f>
        <v>45383</v>
      </c>
      <c r="T555" s="123">
        <f>Kalkulator!$F$3</f>
        <v>45383</v>
      </c>
      <c r="AD555" s="119" t="str">
        <f>VLOOKUP(F555,Lista!A:A,1,0)</f>
        <v>LOK3000</v>
      </c>
    </row>
    <row r="556" spans="1:30">
      <c r="A556" s="120" t="str">
        <f t="shared" si="10"/>
        <v>Dostępny</v>
      </c>
      <c r="C556" s="120" t="s">
        <v>18</v>
      </c>
      <c r="D556" s="120" t="s">
        <v>1102</v>
      </c>
      <c r="E556" s="137" t="s">
        <v>1103</v>
      </c>
      <c r="F556" s="120" t="s">
        <v>1101</v>
      </c>
      <c r="H556" s="120" t="s">
        <v>2504</v>
      </c>
      <c r="I556" s="120" t="s">
        <v>1657</v>
      </c>
      <c r="J556" s="120" t="s">
        <v>23</v>
      </c>
      <c r="K556" s="126">
        <f>SUMIF(Kalkulator!$C$6:$C$30,I556,Kalkulator!$N$6:$N$30)</f>
        <v>1452</v>
      </c>
      <c r="O556" s="120" t="s">
        <v>2943</v>
      </c>
      <c r="P556" s="120" t="s">
        <v>2944</v>
      </c>
      <c r="R556" s="121" t="str">
        <f>TEXT(Kalkulator!$F$3,"d.mm")&amp;" - "&amp;TEXT(Kalkulator!$H$3,"d.mm.rrrr")</f>
        <v>1.04 - 30.04.2024</v>
      </c>
      <c r="S556" s="122">
        <f>Kalkulator!$F$3</f>
        <v>45383</v>
      </c>
      <c r="T556" s="123">
        <f>Kalkulator!$F$3</f>
        <v>45383</v>
      </c>
      <c r="AD556" s="119" t="str">
        <f>VLOOKUP(F556,Lista!A:A,1,0)</f>
        <v>LOK3005</v>
      </c>
    </row>
    <row r="557" spans="1:30">
      <c r="A557" s="120" t="str">
        <f t="shared" si="10"/>
        <v>Dostępny</v>
      </c>
      <c r="C557" s="120" t="s">
        <v>117</v>
      </c>
      <c r="D557" s="120" t="s">
        <v>1105</v>
      </c>
      <c r="E557" s="137" t="s">
        <v>1106</v>
      </c>
      <c r="F557" s="120" t="s">
        <v>1104</v>
      </c>
      <c r="H557" s="120" t="s">
        <v>2504</v>
      </c>
      <c r="I557" s="120" t="s">
        <v>1657</v>
      </c>
      <c r="J557" s="120" t="s">
        <v>23</v>
      </c>
      <c r="K557" s="126">
        <f>SUMIF(Kalkulator!$C$6:$C$30,I557,Kalkulator!$N$6:$N$30)</f>
        <v>1452</v>
      </c>
      <c r="O557" s="120" t="s">
        <v>2945</v>
      </c>
      <c r="P557" s="120" t="s">
        <v>2946</v>
      </c>
      <c r="R557" s="121" t="str">
        <f>TEXT(Kalkulator!$F$3,"d.mm")&amp;" - "&amp;TEXT(Kalkulator!$H$3,"d.mm.rrrr")</f>
        <v>1.04 - 30.04.2024</v>
      </c>
      <c r="S557" s="122">
        <f>Kalkulator!$F$3</f>
        <v>45383</v>
      </c>
      <c r="T557" s="123">
        <f>Kalkulator!$F$3</f>
        <v>45383</v>
      </c>
      <c r="AD557" s="119" t="str">
        <f>VLOOKUP(F557,Lista!A:A,1,0)</f>
        <v>LOK3006</v>
      </c>
    </row>
    <row r="558" spans="1:30">
      <c r="A558" s="120" t="str">
        <f t="shared" si="10"/>
        <v>Dostępny</v>
      </c>
      <c r="C558" s="120" t="s">
        <v>18</v>
      </c>
      <c r="D558" s="120" t="s">
        <v>146</v>
      </c>
      <c r="E558" s="137" t="s">
        <v>1108</v>
      </c>
      <c r="F558" s="120" t="s">
        <v>1107</v>
      </c>
      <c r="H558" s="120" t="s">
        <v>2504</v>
      </c>
      <c r="I558" s="120" t="s">
        <v>1657</v>
      </c>
      <c r="J558" s="120" t="s">
        <v>23</v>
      </c>
      <c r="K558" s="126">
        <f>SUMIF(Kalkulator!$C$6:$C$30,I558,Kalkulator!$N$6:$N$30)</f>
        <v>1452</v>
      </c>
      <c r="O558" s="120" t="s">
        <v>2947</v>
      </c>
      <c r="P558" s="120" t="s">
        <v>2948</v>
      </c>
      <c r="R558" s="121" t="str">
        <f>TEXT(Kalkulator!$F$3,"d.mm")&amp;" - "&amp;TEXT(Kalkulator!$H$3,"d.mm.rrrr")</f>
        <v>1.04 - 30.04.2024</v>
      </c>
      <c r="S558" s="122">
        <f>Kalkulator!$F$3</f>
        <v>45383</v>
      </c>
      <c r="T558" s="123">
        <f>Kalkulator!$F$3</f>
        <v>45383</v>
      </c>
      <c r="AD558" s="119" t="str">
        <f>VLOOKUP(F558,Lista!A:A,1,0)</f>
        <v>LOK3011</v>
      </c>
    </row>
    <row r="559" spans="1:30">
      <c r="A559" s="120" t="str">
        <f t="shared" si="10"/>
        <v>Dostępny</v>
      </c>
      <c r="C559" s="120" t="s">
        <v>18</v>
      </c>
      <c r="D559" s="120" t="s">
        <v>146</v>
      </c>
      <c r="E559" s="137" t="s">
        <v>147</v>
      </c>
      <c r="F559" s="120" t="s">
        <v>1109</v>
      </c>
      <c r="H559" s="120" t="s">
        <v>2504</v>
      </c>
      <c r="I559" s="120" t="s">
        <v>1657</v>
      </c>
      <c r="J559" s="120" t="s">
        <v>23</v>
      </c>
      <c r="K559" s="126">
        <f>SUMIF(Kalkulator!$C$6:$C$30,I559,Kalkulator!$N$6:$N$30)</f>
        <v>1452</v>
      </c>
      <c r="O559" s="120" t="s">
        <v>2949</v>
      </c>
      <c r="P559" s="120" t="s">
        <v>2950</v>
      </c>
      <c r="R559" s="121" t="str">
        <f>TEXT(Kalkulator!$F$3,"d.mm")&amp;" - "&amp;TEXT(Kalkulator!$H$3,"d.mm.rrrr")</f>
        <v>1.04 - 30.04.2024</v>
      </c>
      <c r="S559" s="122">
        <f>Kalkulator!$F$3</f>
        <v>45383</v>
      </c>
      <c r="T559" s="123">
        <f>Kalkulator!$F$3</f>
        <v>45383</v>
      </c>
      <c r="AD559" s="119" t="str">
        <f>VLOOKUP(F559,Lista!A:A,1,0)</f>
        <v>LOK3008</v>
      </c>
    </row>
    <row r="560" spans="1:30">
      <c r="A560" s="120" t="str">
        <f t="shared" si="10"/>
        <v>Dostępny</v>
      </c>
      <c r="C560" s="120" t="s">
        <v>18</v>
      </c>
      <c r="D560" s="120" t="s">
        <v>146</v>
      </c>
      <c r="E560" s="137" t="s">
        <v>1111</v>
      </c>
      <c r="F560" s="120" t="s">
        <v>1110</v>
      </c>
      <c r="H560" s="120" t="s">
        <v>2504</v>
      </c>
      <c r="I560" s="120" t="s">
        <v>1657</v>
      </c>
      <c r="J560" s="120" t="s">
        <v>23</v>
      </c>
      <c r="K560" s="126">
        <f>SUMIF(Kalkulator!$C$6:$C$30,I560,Kalkulator!$N$6:$N$30)</f>
        <v>1452</v>
      </c>
      <c r="O560" s="120" t="s">
        <v>2951</v>
      </c>
      <c r="P560" s="120" t="s">
        <v>2952</v>
      </c>
      <c r="R560" s="121" t="str">
        <f>TEXT(Kalkulator!$F$3,"d.mm")&amp;" - "&amp;TEXT(Kalkulator!$H$3,"d.mm.rrrr")</f>
        <v>1.04 - 30.04.2024</v>
      </c>
      <c r="S560" s="122">
        <f>Kalkulator!$F$3</f>
        <v>45383</v>
      </c>
      <c r="T560" s="123">
        <f>Kalkulator!$F$3</f>
        <v>45383</v>
      </c>
      <c r="AD560" s="119" t="str">
        <f>VLOOKUP(F560,Lista!A:A,1,0)</f>
        <v>LOK3010</v>
      </c>
    </row>
    <row r="561" spans="1:30">
      <c r="A561" s="120" t="str">
        <f t="shared" si="10"/>
        <v>Dostępny</v>
      </c>
      <c r="C561" s="120" t="s">
        <v>18</v>
      </c>
      <c r="D561" s="120" t="s">
        <v>146</v>
      </c>
      <c r="E561" s="137" t="s">
        <v>1113</v>
      </c>
      <c r="F561" s="120" t="s">
        <v>1112</v>
      </c>
      <c r="H561" s="120" t="s">
        <v>2504</v>
      </c>
      <c r="I561" s="120" t="s">
        <v>1657</v>
      </c>
      <c r="J561" s="120" t="s">
        <v>23</v>
      </c>
      <c r="K561" s="126">
        <f>SUMIF(Kalkulator!$C$6:$C$30,I561,Kalkulator!$N$6:$N$30)</f>
        <v>1452</v>
      </c>
      <c r="O561" s="120" t="s">
        <v>2953</v>
      </c>
      <c r="P561" s="120" t="s">
        <v>2954</v>
      </c>
      <c r="R561" s="121" t="str">
        <f>TEXT(Kalkulator!$F$3,"d.mm")&amp;" - "&amp;TEXT(Kalkulator!$H$3,"d.mm.rrrr")</f>
        <v>1.04 - 30.04.2024</v>
      </c>
      <c r="S561" s="122">
        <f>Kalkulator!$F$3</f>
        <v>45383</v>
      </c>
      <c r="T561" s="123">
        <f>Kalkulator!$F$3</f>
        <v>45383</v>
      </c>
      <c r="AD561" s="119" t="str">
        <f>VLOOKUP(F561,Lista!A:A,1,0)</f>
        <v>LOK3009</v>
      </c>
    </row>
    <row r="562" spans="1:30">
      <c r="A562" s="120" t="str">
        <f t="shared" si="10"/>
        <v>Dostępny</v>
      </c>
      <c r="C562" s="120" t="s">
        <v>18</v>
      </c>
      <c r="D562" s="120" t="s">
        <v>146</v>
      </c>
      <c r="E562" s="137" t="s">
        <v>1115</v>
      </c>
      <c r="F562" s="120" t="s">
        <v>1114</v>
      </c>
      <c r="H562" s="120" t="s">
        <v>2504</v>
      </c>
      <c r="I562" s="120" t="s">
        <v>1657</v>
      </c>
      <c r="J562" s="120" t="s">
        <v>23</v>
      </c>
      <c r="K562" s="126">
        <f>SUMIF(Kalkulator!$C$6:$C$30,I562,Kalkulator!$N$6:$N$30)</f>
        <v>1452</v>
      </c>
      <c r="O562" s="120" t="s">
        <v>2955</v>
      </c>
      <c r="P562" s="120" t="s">
        <v>2956</v>
      </c>
      <c r="R562" s="121" t="str">
        <f>TEXT(Kalkulator!$F$3,"d.mm")&amp;" - "&amp;TEXT(Kalkulator!$H$3,"d.mm.rrrr")</f>
        <v>1.04 - 30.04.2024</v>
      </c>
      <c r="S562" s="122">
        <f>Kalkulator!$F$3</f>
        <v>45383</v>
      </c>
      <c r="T562" s="123">
        <f>Kalkulator!$F$3</f>
        <v>45383</v>
      </c>
      <c r="AD562" s="119" t="str">
        <f>VLOOKUP(F562,Lista!A:A,1,0)</f>
        <v>LOK3007</v>
      </c>
    </row>
    <row r="563" spans="1:30">
      <c r="A563" s="120" t="str">
        <f t="shared" si="10"/>
        <v>Dostępny</v>
      </c>
      <c r="C563" s="120" t="s">
        <v>64</v>
      </c>
      <c r="D563" s="120" t="s">
        <v>357</v>
      </c>
      <c r="E563" s="137" t="s">
        <v>358</v>
      </c>
      <c r="F563" s="120" t="s">
        <v>1116</v>
      </c>
      <c r="H563" s="120" t="s">
        <v>2504</v>
      </c>
      <c r="I563" s="120" t="s">
        <v>1657</v>
      </c>
      <c r="J563" s="120" t="s">
        <v>23</v>
      </c>
      <c r="K563" s="126">
        <f>SUMIF(Kalkulator!$C$6:$C$30,I563,Kalkulator!$N$6:$N$30)</f>
        <v>1452</v>
      </c>
      <c r="O563" s="120" t="s">
        <v>2957</v>
      </c>
      <c r="P563" s="120" t="s">
        <v>2958</v>
      </c>
      <c r="R563" s="121" t="str">
        <f>TEXT(Kalkulator!$F$3,"d.mm")&amp;" - "&amp;TEXT(Kalkulator!$H$3,"d.mm.rrrr")</f>
        <v>1.04 - 30.04.2024</v>
      </c>
      <c r="S563" s="122">
        <f>Kalkulator!$F$3</f>
        <v>45383</v>
      </c>
      <c r="T563" s="123">
        <f>Kalkulator!$F$3</f>
        <v>45383</v>
      </c>
      <c r="AD563" s="119" t="str">
        <f>VLOOKUP(F563,Lista!A:A,1,0)</f>
        <v>LOK3013</v>
      </c>
    </row>
    <row r="564" spans="1:30">
      <c r="A564" s="120" t="str">
        <f t="shared" si="10"/>
        <v>Dostępny</v>
      </c>
      <c r="C564" s="120" t="s">
        <v>64</v>
      </c>
      <c r="D564" s="120" t="s">
        <v>357</v>
      </c>
      <c r="E564" s="137" t="s">
        <v>1118</v>
      </c>
      <c r="F564" s="120" t="s">
        <v>1117</v>
      </c>
      <c r="H564" s="120" t="s">
        <v>2504</v>
      </c>
      <c r="I564" s="120" t="s">
        <v>1657</v>
      </c>
      <c r="J564" s="120" t="s">
        <v>23</v>
      </c>
      <c r="K564" s="126">
        <f>SUMIF(Kalkulator!$C$6:$C$30,I564,Kalkulator!$N$6:$N$30)</f>
        <v>1452</v>
      </c>
      <c r="O564" s="120" t="s">
        <v>2959</v>
      </c>
      <c r="P564" s="120" t="s">
        <v>2960</v>
      </c>
      <c r="R564" s="121" t="str">
        <f>TEXT(Kalkulator!$F$3,"d.mm")&amp;" - "&amp;TEXT(Kalkulator!$H$3,"d.mm.rrrr")</f>
        <v>1.04 - 30.04.2024</v>
      </c>
      <c r="S564" s="122">
        <f>Kalkulator!$F$3</f>
        <v>45383</v>
      </c>
      <c r="T564" s="123">
        <f>Kalkulator!$F$3</f>
        <v>45383</v>
      </c>
      <c r="AD564" s="119" t="str">
        <f>VLOOKUP(F564,Lista!A:A,1,0)</f>
        <v>LOK3014</v>
      </c>
    </row>
    <row r="565" spans="1:30">
      <c r="A565" s="120" t="str">
        <f t="shared" si="10"/>
        <v>Dostępny</v>
      </c>
      <c r="C565" s="120" t="s">
        <v>64</v>
      </c>
      <c r="D565" s="120" t="s">
        <v>357</v>
      </c>
      <c r="E565" s="137" t="s">
        <v>1120</v>
      </c>
      <c r="F565" s="120" t="s">
        <v>1119</v>
      </c>
      <c r="H565" s="120" t="s">
        <v>2504</v>
      </c>
      <c r="I565" s="120" t="s">
        <v>1657</v>
      </c>
      <c r="J565" s="120" t="s">
        <v>23</v>
      </c>
      <c r="K565" s="126">
        <f>SUMIF(Kalkulator!$C$6:$C$30,I565,Kalkulator!$N$6:$N$30)</f>
        <v>1452</v>
      </c>
      <c r="O565" s="120" t="s">
        <v>2961</v>
      </c>
      <c r="P565" s="120" t="s">
        <v>2962</v>
      </c>
      <c r="R565" s="121" t="str">
        <f>TEXT(Kalkulator!$F$3,"d.mm")&amp;" - "&amp;TEXT(Kalkulator!$H$3,"d.mm.rrrr")</f>
        <v>1.04 - 30.04.2024</v>
      </c>
      <c r="S565" s="122">
        <f>Kalkulator!$F$3</f>
        <v>45383</v>
      </c>
      <c r="T565" s="123">
        <f>Kalkulator!$F$3</f>
        <v>45383</v>
      </c>
      <c r="AD565" s="119" t="str">
        <f>VLOOKUP(F565,Lista!A:A,1,0)</f>
        <v>LOK3012</v>
      </c>
    </row>
    <row r="566" spans="1:30">
      <c r="A566" s="120" t="str">
        <f t="shared" si="10"/>
        <v>Dostępny</v>
      </c>
      <c r="C566" s="120" t="s">
        <v>29</v>
      </c>
      <c r="D566" s="120" t="s">
        <v>30</v>
      </c>
      <c r="E566" s="137" t="s">
        <v>1122</v>
      </c>
      <c r="F566" s="120" t="s">
        <v>1121</v>
      </c>
      <c r="H566" s="120" t="s">
        <v>2504</v>
      </c>
      <c r="I566" s="120" t="s">
        <v>1657</v>
      </c>
      <c r="J566" s="120" t="s">
        <v>23</v>
      </c>
      <c r="K566" s="126">
        <f>SUMIF(Kalkulator!$C$6:$C$30,I566,Kalkulator!$N$6:$N$30)</f>
        <v>1452</v>
      </c>
      <c r="O566" s="120" t="s">
        <v>2963</v>
      </c>
      <c r="P566" s="120" t="s">
        <v>2964</v>
      </c>
      <c r="R566" s="121" t="str">
        <f>TEXT(Kalkulator!$F$3,"d.mm")&amp;" - "&amp;TEXT(Kalkulator!$H$3,"d.mm.rrrr")</f>
        <v>1.04 - 30.04.2024</v>
      </c>
      <c r="S566" s="122">
        <f>Kalkulator!$F$3</f>
        <v>45383</v>
      </c>
      <c r="T566" s="123">
        <f>Kalkulator!$F$3</f>
        <v>45383</v>
      </c>
      <c r="AD566" s="119" t="str">
        <f>VLOOKUP(F566,Lista!A:A,1,0)</f>
        <v>LOK2855</v>
      </c>
    </row>
    <row r="567" spans="1:30">
      <c r="A567" s="120" t="str">
        <f t="shared" si="10"/>
        <v>Dostępny</v>
      </c>
      <c r="C567" s="120" t="s">
        <v>29</v>
      </c>
      <c r="D567" s="120" t="s">
        <v>30</v>
      </c>
      <c r="E567" s="137" t="s">
        <v>1124</v>
      </c>
      <c r="F567" s="120" t="s">
        <v>1123</v>
      </c>
      <c r="H567" s="120" t="s">
        <v>2504</v>
      </c>
      <c r="I567" s="120" t="s">
        <v>1657</v>
      </c>
      <c r="J567" s="120" t="s">
        <v>23</v>
      </c>
      <c r="K567" s="126">
        <f>SUMIF(Kalkulator!$C$6:$C$30,I567,Kalkulator!$N$6:$N$30)</f>
        <v>1452</v>
      </c>
      <c r="O567" s="120" t="s">
        <v>2965</v>
      </c>
      <c r="P567" s="120" t="s">
        <v>2966</v>
      </c>
      <c r="R567" s="121" t="str">
        <f>TEXT(Kalkulator!$F$3,"d.mm")&amp;" - "&amp;TEXT(Kalkulator!$H$3,"d.mm.rrrr")</f>
        <v>1.04 - 30.04.2024</v>
      </c>
      <c r="S567" s="122">
        <f>Kalkulator!$F$3</f>
        <v>45383</v>
      </c>
      <c r="T567" s="123">
        <f>Kalkulator!$F$3</f>
        <v>45383</v>
      </c>
      <c r="AD567" s="119" t="str">
        <f>VLOOKUP(F567,Lista!A:A,1,0)</f>
        <v>LOK3023</v>
      </c>
    </row>
    <row r="568" spans="1:30">
      <c r="A568" s="120" t="str">
        <f t="shared" si="10"/>
        <v>Dostępny</v>
      </c>
      <c r="C568" s="120" t="s">
        <v>29</v>
      </c>
      <c r="D568" s="120" t="s">
        <v>30</v>
      </c>
      <c r="E568" s="137" t="s">
        <v>88</v>
      </c>
      <c r="F568" s="120" t="s">
        <v>1125</v>
      </c>
      <c r="H568" s="120" t="s">
        <v>2504</v>
      </c>
      <c r="I568" s="120" t="s">
        <v>1657</v>
      </c>
      <c r="J568" s="120" t="s">
        <v>23</v>
      </c>
      <c r="K568" s="126">
        <f>SUMIF(Kalkulator!$C$6:$C$30,I568,Kalkulator!$N$6:$N$30)</f>
        <v>1452</v>
      </c>
      <c r="O568" s="120" t="s">
        <v>2967</v>
      </c>
      <c r="P568" s="120" t="s">
        <v>2968</v>
      </c>
      <c r="R568" s="121" t="str">
        <f>TEXT(Kalkulator!$F$3,"d.mm")&amp;" - "&amp;TEXT(Kalkulator!$H$3,"d.mm.rrrr")</f>
        <v>1.04 - 30.04.2024</v>
      </c>
      <c r="S568" s="122">
        <f>Kalkulator!$F$3</f>
        <v>45383</v>
      </c>
      <c r="T568" s="123">
        <f>Kalkulator!$F$3</f>
        <v>45383</v>
      </c>
      <c r="AD568" s="119" t="str">
        <f>VLOOKUP(F568,Lista!A:A,1,0)</f>
        <v>LOK3024</v>
      </c>
    </row>
    <row r="569" spans="1:30">
      <c r="A569" s="120" t="str">
        <f t="shared" si="10"/>
        <v>Dostępny</v>
      </c>
      <c r="C569" s="120" t="s">
        <v>29</v>
      </c>
      <c r="D569" s="120" t="s">
        <v>30</v>
      </c>
      <c r="E569" s="137" t="s">
        <v>150</v>
      </c>
      <c r="F569" s="120" t="s">
        <v>1126</v>
      </c>
      <c r="H569" s="120" t="s">
        <v>2504</v>
      </c>
      <c r="I569" s="120" t="s">
        <v>1657</v>
      </c>
      <c r="J569" s="120" t="s">
        <v>23</v>
      </c>
      <c r="K569" s="126">
        <f>SUMIF(Kalkulator!$C$6:$C$30,I569,Kalkulator!$N$6:$N$30)</f>
        <v>1452</v>
      </c>
      <c r="O569" s="120" t="s">
        <v>2969</v>
      </c>
      <c r="P569" s="120" t="s">
        <v>2970</v>
      </c>
      <c r="R569" s="121" t="str">
        <f>TEXT(Kalkulator!$F$3,"d.mm")&amp;" - "&amp;TEXT(Kalkulator!$H$3,"d.mm.rrrr")</f>
        <v>1.04 - 30.04.2024</v>
      </c>
      <c r="S569" s="122">
        <f>Kalkulator!$F$3</f>
        <v>45383</v>
      </c>
      <c r="T569" s="123">
        <f>Kalkulator!$F$3</f>
        <v>45383</v>
      </c>
      <c r="AD569" s="119" t="str">
        <f>VLOOKUP(F569,Lista!A:A,1,0)</f>
        <v>LOK3022</v>
      </c>
    </row>
    <row r="570" spans="1:30">
      <c r="A570" s="120" t="str">
        <f t="shared" si="10"/>
        <v>Dostępny</v>
      </c>
      <c r="C570" s="120" t="s">
        <v>29</v>
      </c>
      <c r="D570" s="120" t="s">
        <v>30</v>
      </c>
      <c r="E570" s="137" t="s">
        <v>150</v>
      </c>
      <c r="F570" s="120" t="s">
        <v>1127</v>
      </c>
      <c r="H570" s="120" t="s">
        <v>2504</v>
      </c>
      <c r="I570" s="120" t="s">
        <v>1657</v>
      </c>
      <c r="J570" s="120" t="s">
        <v>23</v>
      </c>
      <c r="K570" s="126">
        <f>SUMIF(Kalkulator!$C$6:$C$30,I570,Kalkulator!$N$6:$N$30)</f>
        <v>1452</v>
      </c>
      <c r="O570" s="120" t="s">
        <v>2971</v>
      </c>
      <c r="P570" s="120" t="s">
        <v>2972</v>
      </c>
      <c r="R570" s="121" t="str">
        <f>TEXT(Kalkulator!$F$3,"d.mm")&amp;" - "&amp;TEXT(Kalkulator!$H$3,"d.mm.rrrr")</f>
        <v>1.04 - 30.04.2024</v>
      </c>
      <c r="S570" s="122">
        <f>Kalkulator!$F$3</f>
        <v>45383</v>
      </c>
      <c r="T570" s="123">
        <f>Kalkulator!$F$3</f>
        <v>45383</v>
      </c>
      <c r="AD570" s="119" t="str">
        <f>VLOOKUP(F570,Lista!A:A,1,0)</f>
        <v>LOK3025</v>
      </c>
    </row>
    <row r="571" spans="1:30">
      <c r="A571" s="120" t="str">
        <f t="shared" si="10"/>
        <v>Dostępny</v>
      </c>
      <c r="C571" s="120" t="s">
        <v>29</v>
      </c>
      <c r="D571" s="120" t="s">
        <v>30</v>
      </c>
      <c r="E571" s="137" t="s">
        <v>150</v>
      </c>
      <c r="F571" s="120" t="s">
        <v>1128</v>
      </c>
      <c r="H571" s="120" t="s">
        <v>2504</v>
      </c>
      <c r="I571" s="120" t="s">
        <v>1657</v>
      </c>
      <c r="J571" s="120" t="s">
        <v>23</v>
      </c>
      <c r="K571" s="126">
        <f>SUMIF(Kalkulator!$C$6:$C$30,I571,Kalkulator!$N$6:$N$30)</f>
        <v>1452</v>
      </c>
      <c r="O571" s="120" t="s">
        <v>2973</v>
      </c>
      <c r="P571" s="120" t="s">
        <v>2974</v>
      </c>
      <c r="R571" s="121" t="str">
        <f>TEXT(Kalkulator!$F$3,"d.mm")&amp;" - "&amp;TEXT(Kalkulator!$H$3,"d.mm.rrrr")</f>
        <v>1.04 - 30.04.2024</v>
      </c>
      <c r="S571" s="122">
        <f>Kalkulator!$F$3</f>
        <v>45383</v>
      </c>
      <c r="T571" s="123">
        <f>Kalkulator!$F$3</f>
        <v>45383</v>
      </c>
      <c r="AD571" s="119" t="str">
        <f>VLOOKUP(F571,Lista!A:A,1,0)</f>
        <v>LOK3026</v>
      </c>
    </row>
    <row r="572" spans="1:30">
      <c r="A572" s="120" t="str">
        <f t="shared" si="10"/>
        <v>Dostępny</v>
      </c>
      <c r="C572" s="120" t="s">
        <v>29</v>
      </c>
      <c r="D572" s="120" t="s">
        <v>30</v>
      </c>
      <c r="E572" s="137" t="s">
        <v>150</v>
      </c>
      <c r="F572" s="120" t="s">
        <v>1129</v>
      </c>
      <c r="H572" s="120" t="s">
        <v>2504</v>
      </c>
      <c r="I572" s="120" t="s">
        <v>1657</v>
      </c>
      <c r="J572" s="120" t="s">
        <v>23</v>
      </c>
      <c r="K572" s="126">
        <f>SUMIF(Kalkulator!$C$6:$C$30,I572,Kalkulator!$N$6:$N$30)</f>
        <v>1452</v>
      </c>
      <c r="O572" s="120" t="s">
        <v>2975</v>
      </c>
      <c r="P572" s="120" t="s">
        <v>2976</v>
      </c>
      <c r="R572" s="121" t="str">
        <f>TEXT(Kalkulator!$F$3,"d.mm")&amp;" - "&amp;TEXT(Kalkulator!$H$3,"d.mm.rrrr")</f>
        <v>1.04 - 30.04.2024</v>
      </c>
      <c r="S572" s="122">
        <f>Kalkulator!$F$3</f>
        <v>45383</v>
      </c>
      <c r="T572" s="123">
        <f>Kalkulator!$F$3</f>
        <v>45383</v>
      </c>
      <c r="AD572" s="119" t="str">
        <f>VLOOKUP(F572,Lista!A:A,1,0)</f>
        <v>LOK3027</v>
      </c>
    </row>
    <row r="573" spans="1:30">
      <c r="A573" s="120" t="str">
        <f t="shared" si="10"/>
        <v>Dostępny</v>
      </c>
      <c r="C573" s="120" t="s">
        <v>29</v>
      </c>
      <c r="D573" s="120" t="s">
        <v>30</v>
      </c>
      <c r="E573" s="137" t="s">
        <v>150</v>
      </c>
      <c r="F573" s="120" t="s">
        <v>1130</v>
      </c>
      <c r="H573" s="120" t="s">
        <v>2504</v>
      </c>
      <c r="I573" s="120" t="s">
        <v>1657</v>
      </c>
      <c r="J573" s="120" t="s">
        <v>23</v>
      </c>
      <c r="K573" s="126">
        <f>SUMIF(Kalkulator!$C$6:$C$30,I573,Kalkulator!$N$6:$N$30)</f>
        <v>1452</v>
      </c>
      <c r="O573" s="120" t="s">
        <v>2977</v>
      </c>
      <c r="P573" s="120" t="s">
        <v>2978</v>
      </c>
      <c r="R573" s="121" t="str">
        <f>TEXT(Kalkulator!$F$3,"d.mm")&amp;" - "&amp;TEXT(Kalkulator!$H$3,"d.mm.rrrr")</f>
        <v>1.04 - 30.04.2024</v>
      </c>
      <c r="S573" s="122">
        <f>Kalkulator!$F$3</f>
        <v>45383</v>
      </c>
      <c r="T573" s="123">
        <f>Kalkulator!$F$3</f>
        <v>45383</v>
      </c>
      <c r="AD573" s="119" t="str">
        <f>VLOOKUP(F573,Lista!A:A,1,0)</f>
        <v>LOK3034</v>
      </c>
    </row>
    <row r="574" spans="1:30">
      <c r="A574" s="120" t="str">
        <f t="shared" si="10"/>
        <v>Dostępny</v>
      </c>
      <c r="C574" s="120" t="s">
        <v>29</v>
      </c>
      <c r="D574" s="120" t="s">
        <v>30</v>
      </c>
      <c r="E574" s="137" t="s">
        <v>1132</v>
      </c>
      <c r="F574" s="120" t="s">
        <v>1131</v>
      </c>
      <c r="H574" s="120" t="s">
        <v>2504</v>
      </c>
      <c r="I574" s="120" t="s">
        <v>1657</v>
      </c>
      <c r="J574" s="120" t="s">
        <v>23</v>
      </c>
      <c r="K574" s="126">
        <f>SUMIF(Kalkulator!$C$6:$C$30,I574,Kalkulator!$N$6:$N$30)</f>
        <v>1452</v>
      </c>
      <c r="O574" s="120" t="s">
        <v>2979</v>
      </c>
      <c r="P574" s="120" t="s">
        <v>2980</v>
      </c>
      <c r="R574" s="121" t="str">
        <f>TEXT(Kalkulator!$F$3,"d.mm")&amp;" - "&amp;TEXT(Kalkulator!$H$3,"d.mm.rrrr")</f>
        <v>1.04 - 30.04.2024</v>
      </c>
      <c r="S574" s="122">
        <f>Kalkulator!$F$3</f>
        <v>45383</v>
      </c>
      <c r="T574" s="123">
        <f>Kalkulator!$F$3</f>
        <v>45383</v>
      </c>
      <c r="AD574" s="119" t="str">
        <f>VLOOKUP(F574,Lista!A:A,1,0)</f>
        <v>LOK3036</v>
      </c>
    </row>
    <row r="575" spans="1:30">
      <c r="A575" s="120" t="str">
        <f t="shared" si="10"/>
        <v>Dostępny</v>
      </c>
      <c r="C575" s="120" t="s">
        <v>29</v>
      </c>
      <c r="D575" s="120" t="s">
        <v>30</v>
      </c>
      <c r="E575" s="137" t="s">
        <v>1134</v>
      </c>
      <c r="F575" s="120" t="s">
        <v>1133</v>
      </c>
      <c r="H575" s="120" t="s">
        <v>2504</v>
      </c>
      <c r="I575" s="120" t="s">
        <v>1657</v>
      </c>
      <c r="J575" s="120" t="s">
        <v>23</v>
      </c>
      <c r="K575" s="126">
        <f>SUMIF(Kalkulator!$C$6:$C$30,I575,Kalkulator!$N$6:$N$30)</f>
        <v>1452</v>
      </c>
      <c r="O575" s="120" t="s">
        <v>2981</v>
      </c>
      <c r="P575" s="120" t="s">
        <v>2982</v>
      </c>
      <c r="R575" s="121" t="str">
        <f>TEXT(Kalkulator!$F$3,"d.mm")&amp;" - "&amp;TEXT(Kalkulator!$H$3,"d.mm.rrrr")</f>
        <v>1.04 - 30.04.2024</v>
      </c>
      <c r="S575" s="122">
        <f>Kalkulator!$F$3</f>
        <v>45383</v>
      </c>
      <c r="T575" s="123">
        <f>Kalkulator!$F$3</f>
        <v>45383</v>
      </c>
      <c r="AD575" s="119" t="str">
        <f>VLOOKUP(F575,Lista!A:A,1,0)</f>
        <v>LOK2858</v>
      </c>
    </row>
    <row r="576" spans="1:30">
      <c r="A576" s="120" t="str">
        <f t="shared" si="10"/>
        <v>Dostępny</v>
      </c>
      <c r="C576" s="120" t="s">
        <v>29</v>
      </c>
      <c r="D576" s="120" t="s">
        <v>30</v>
      </c>
      <c r="E576" s="137" t="s">
        <v>1136</v>
      </c>
      <c r="F576" s="120" t="s">
        <v>1135</v>
      </c>
      <c r="H576" s="120" t="s">
        <v>2504</v>
      </c>
      <c r="I576" s="120" t="s">
        <v>1657</v>
      </c>
      <c r="J576" s="120" t="s">
        <v>23</v>
      </c>
      <c r="K576" s="126">
        <f>SUMIF(Kalkulator!$C$6:$C$30,I576,Kalkulator!$N$6:$N$30)</f>
        <v>1452</v>
      </c>
      <c r="O576" s="120" t="s">
        <v>2983</v>
      </c>
      <c r="P576" s="120" t="s">
        <v>2984</v>
      </c>
      <c r="R576" s="121" t="str">
        <f>TEXT(Kalkulator!$F$3,"d.mm")&amp;" - "&amp;TEXT(Kalkulator!$H$3,"d.mm.rrrr")</f>
        <v>1.04 - 30.04.2024</v>
      </c>
      <c r="S576" s="122">
        <f>Kalkulator!$F$3</f>
        <v>45383</v>
      </c>
      <c r="T576" s="123">
        <f>Kalkulator!$F$3</f>
        <v>45383</v>
      </c>
      <c r="AD576" s="119" t="str">
        <f>VLOOKUP(F576,Lista!A:A,1,0)</f>
        <v>LOK2845</v>
      </c>
    </row>
    <row r="577" spans="1:30">
      <c r="A577" s="120" t="str">
        <f t="shared" si="10"/>
        <v>Dostępny</v>
      </c>
      <c r="C577" s="120" t="s">
        <v>29</v>
      </c>
      <c r="D577" s="120" t="s">
        <v>30</v>
      </c>
      <c r="E577" s="137" t="s">
        <v>1138</v>
      </c>
      <c r="F577" s="120" t="s">
        <v>1137</v>
      </c>
      <c r="H577" s="120" t="s">
        <v>2504</v>
      </c>
      <c r="I577" s="120" t="s">
        <v>1657</v>
      </c>
      <c r="J577" s="120" t="s">
        <v>23</v>
      </c>
      <c r="K577" s="126">
        <f>SUMIF(Kalkulator!$C$6:$C$30,I577,Kalkulator!$N$6:$N$30)</f>
        <v>1452</v>
      </c>
      <c r="O577" s="120" t="s">
        <v>2985</v>
      </c>
      <c r="P577" s="120" t="s">
        <v>2986</v>
      </c>
      <c r="R577" s="121" t="str">
        <f>TEXT(Kalkulator!$F$3,"d.mm")&amp;" - "&amp;TEXT(Kalkulator!$H$3,"d.mm.rrrr")</f>
        <v>1.04 - 30.04.2024</v>
      </c>
      <c r="S577" s="122">
        <f>Kalkulator!$F$3</f>
        <v>45383</v>
      </c>
      <c r="T577" s="123">
        <f>Kalkulator!$F$3</f>
        <v>45383</v>
      </c>
      <c r="AD577" s="119" t="str">
        <f>VLOOKUP(F577,Lista!A:A,1,0)</f>
        <v>LOK3029</v>
      </c>
    </row>
    <row r="578" spans="1:30">
      <c r="A578" s="120" t="str">
        <f t="shared" si="10"/>
        <v>Dostępny</v>
      </c>
      <c r="C578" s="120" t="s">
        <v>29</v>
      </c>
      <c r="D578" s="120" t="s">
        <v>30</v>
      </c>
      <c r="E578" s="137" t="s">
        <v>1140</v>
      </c>
      <c r="F578" s="120" t="s">
        <v>1139</v>
      </c>
      <c r="H578" s="120" t="s">
        <v>2504</v>
      </c>
      <c r="I578" s="120" t="s">
        <v>1657</v>
      </c>
      <c r="J578" s="120" t="s">
        <v>23</v>
      </c>
      <c r="K578" s="126">
        <f>SUMIF(Kalkulator!$C$6:$C$30,I578,Kalkulator!$N$6:$N$30)</f>
        <v>1452</v>
      </c>
      <c r="O578" s="120" t="s">
        <v>2987</v>
      </c>
      <c r="P578" s="120" t="s">
        <v>2988</v>
      </c>
      <c r="R578" s="121" t="str">
        <f>TEXT(Kalkulator!$F$3,"d.mm")&amp;" - "&amp;TEXT(Kalkulator!$H$3,"d.mm.rrrr")</f>
        <v>1.04 - 30.04.2024</v>
      </c>
      <c r="S578" s="122">
        <f>Kalkulator!$F$3</f>
        <v>45383</v>
      </c>
      <c r="T578" s="123">
        <f>Kalkulator!$F$3</f>
        <v>45383</v>
      </c>
      <c r="AD578" s="119" t="str">
        <f>VLOOKUP(F578,Lista!A:A,1,0)</f>
        <v>LOK3031</v>
      </c>
    </row>
    <row r="579" spans="1:30">
      <c r="A579" s="120" t="str">
        <f t="shared" si="10"/>
        <v>Dostępny</v>
      </c>
      <c r="C579" s="120" t="s">
        <v>29</v>
      </c>
      <c r="D579" s="120" t="s">
        <v>30</v>
      </c>
      <c r="E579" s="137" t="s">
        <v>1257</v>
      </c>
      <c r="F579" s="120" t="s">
        <v>1142</v>
      </c>
      <c r="H579" s="120" t="s">
        <v>2504</v>
      </c>
      <c r="I579" s="120" t="s">
        <v>1657</v>
      </c>
      <c r="J579" s="120" t="s">
        <v>23</v>
      </c>
      <c r="K579" s="126">
        <f>SUMIF(Kalkulator!$C$6:$C$30,I579,Kalkulator!$N$6:$N$30)</f>
        <v>1452</v>
      </c>
      <c r="O579" s="120" t="s">
        <v>2989</v>
      </c>
      <c r="P579" s="120" t="s">
        <v>2990</v>
      </c>
      <c r="R579" s="121" t="str">
        <f>TEXT(Kalkulator!$F$3,"d.mm")&amp;" - "&amp;TEXT(Kalkulator!$H$3,"d.mm.rrrr")</f>
        <v>1.04 - 30.04.2024</v>
      </c>
      <c r="S579" s="122">
        <f>Kalkulator!$F$3</f>
        <v>45383</v>
      </c>
      <c r="T579" s="123">
        <f>Kalkulator!$F$3</f>
        <v>45383</v>
      </c>
      <c r="AD579" s="119" t="str">
        <f>VLOOKUP(F579,Lista!A:A,1,0)</f>
        <v>LOK2862</v>
      </c>
    </row>
    <row r="580" spans="1:30">
      <c r="A580" s="120" t="str">
        <f t="shared" si="10"/>
        <v>Dostępny</v>
      </c>
      <c r="C580" s="120" t="s">
        <v>29</v>
      </c>
      <c r="D580" s="120" t="s">
        <v>30</v>
      </c>
      <c r="E580" s="137" t="s">
        <v>1144</v>
      </c>
      <c r="F580" s="120" t="s">
        <v>1143</v>
      </c>
      <c r="H580" s="120" t="s">
        <v>2504</v>
      </c>
      <c r="I580" s="120" t="s">
        <v>1657</v>
      </c>
      <c r="J580" s="120" t="s">
        <v>23</v>
      </c>
      <c r="K580" s="126">
        <f>SUMIF(Kalkulator!$C$6:$C$30,I580,Kalkulator!$N$6:$N$30)</f>
        <v>1452</v>
      </c>
      <c r="O580" s="120" t="s">
        <v>2991</v>
      </c>
      <c r="P580" s="120" t="s">
        <v>2992</v>
      </c>
      <c r="R580" s="121" t="str">
        <f>TEXT(Kalkulator!$F$3,"d.mm")&amp;" - "&amp;TEXT(Kalkulator!$H$3,"d.mm.rrrr")</f>
        <v>1.04 - 30.04.2024</v>
      </c>
      <c r="S580" s="122">
        <f>Kalkulator!$F$3</f>
        <v>45383</v>
      </c>
      <c r="T580" s="123">
        <f>Kalkulator!$F$3</f>
        <v>45383</v>
      </c>
      <c r="AD580" s="119" t="str">
        <f>VLOOKUP(F580,Lista!A:A,1,0)</f>
        <v>LOK3037</v>
      </c>
    </row>
    <row r="581" spans="1:30">
      <c r="A581" s="120" t="str">
        <f t="shared" si="10"/>
        <v>Dostępny</v>
      </c>
      <c r="C581" s="120" t="s">
        <v>29</v>
      </c>
      <c r="D581" s="120" t="s">
        <v>30</v>
      </c>
      <c r="E581" s="137" t="s">
        <v>1146</v>
      </c>
      <c r="F581" s="120" t="s">
        <v>1145</v>
      </c>
      <c r="H581" s="120" t="s">
        <v>2504</v>
      </c>
      <c r="I581" s="120" t="s">
        <v>1657</v>
      </c>
      <c r="J581" s="120" t="s">
        <v>23</v>
      </c>
      <c r="K581" s="126">
        <f>SUMIF(Kalkulator!$C$6:$C$30,I581,Kalkulator!$N$6:$N$30)</f>
        <v>1452</v>
      </c>
      <c r="O581" s="120" t="s">
        <v>2993</v>
      </c>
      <c r="P581" s="120" t="s">
        <v>2994</v>
      </c>
      <c r="R581" s="121" t="str">
        <f>TEXT(Kalkulator!$F$3,"d.mm")&amp;" - "&amp;TEXT(Kalkulator!$H$3,"d.mm.rrrr")</f>
        <v>1.04 - 30.04.2024</v>
      </c>
      <c r="S581" s="122">
        <f>Kalkulator!$F$3</f>
        <v>45383</v>
      </c>
      <c r="T581" s="123">
        <f>Kalkulator!$F$3</f>
        <v>45383</v>
      </c>
      <c r="AD581" s="119" t="str">
        <f>VLOOKUP(F581,Lista!A:A,1,0)</f>
        <v>LOK2849</v>
      </c>
    </row>
    <row r="582" spans="1:30">
      <c r="A582" s="120" t="str">
        <f t="shared" si="10"/>
        <v>Dostępny</v>
      </c>
      <c r="C582" s="120" t="s">
        <v>29</v>
      </c>
      <c r="D582" s="120" t="s">
        <v>30</v>
      </c>
      <c r="E582" s="137" t="s">
        <v>1148</v>
      </c>
      <c r="F582" s="120" t="s">
        <v>1147</v>
      </c>
      <c r="H582" s="120" t="s">
        <v>2504</v>
      </c>
      <c r="I582" s="120" t="s">
        <v>1657</v>
      </c>
      <c r="J582" s="120" t="s">
        <v>23</v>
      </c>
      <c r="K582" s="126">
        <f>SUMIF(Kalkulator!$C$6:$C$30,I582,Kalkulator!$N$6:$N$30)</f>
        <v>1452</v>
      </c>
      <c r="O582" s="120" t="s">
        <v>2995</v>
      </c>
      <c r="P582" s="120" t="s">
        <v>2996</v>
      </c>
      <c r="R582" s="121" t="str">
        <f>TEXT(Kalkulator!$F$3,"d.mm")&amp;" - "&amp;TEXT(Kalkulator!$H$3,"d.mm.rrrr")</f>
        <v>1.04 - 30.04.2024</v>
      </c>
      <c r="S582" s="122">
        <f>Kalkulator!$F$3</f>
        <v>45383</v>
      </c>
      <c r="T582" s="123">
        <f>Kalkulator!$F$3</f>
        <v>45383</v>
      </c>
      <c r="AD582" s="119" t="str">
        <f>VLOOKUP(F582,Lista!A:A,1,0)</f>
        <v>LOK2859</v>
      </c>
    </row>
    <row r="583" spans="1:30">
      <c r="A583" s="120" t="str">
        <f t="shared" si="10"/>
        <v>Dostępny</v>
      </c>
      <c r="C583" s="120" t="s">
        <v>29</v>
      </c>
      <c r="D583" s="120" t="s">
        <v>30</v>
      </c>
      <c r="E583" s="137" t="s">
        <v>441</v>
      </c>
      <c r="F583" s="120" t="s">
        <v>1149</v>
      </c>
      <c r="H583" s="120" t="s">
        <v>2504</v>
      </c>
      <c r="I583" s="120" t="s">
        <v>1657</v>
      </c>
      <c r="J583" s="120" t="s">
        <v>23</v>
      </c>
      <c r="K583" s="126">
        <f>SUMIF(Kalkulator!$C$6:$C$30,I583,Kalkulator!$N$6:$N$30)</f>
        <v>1452</v>
      </c>
      <c r="O583" s="120" t="s">
        <v>2997</v>
      </c>
      <c r="P583" s="120" t="s">
        <v>2998</v>
      </c>
      <c r="R583" s="121" t="str">
        <f>TEXT(Kalkulator!$F$3,"d.mm")&amp;" - "&amp;TEXT(Kalkulator!$H$3,"d.mm.rrrr")</f>
        <v>1.04 - 30.04.2024</v>
      </c>
      <c r="S583" s="122">
        <f>Kalkulator!$F$3</f>
        <v>45383</v>
      </c>
      <c r="T583" s="123">
        <f>Kalkulator!$F$3</f>
        <v>45383</v>
      </c>
      <c r="AD583" s="119" t="str">
        <f>VLOOKUP(F583,Lista!A:A,1,0)</f>
        <v>LOK3021</v>
      </c>
    </row>
    <row r="584" spans="1:30">
      <c r="A584" s="120" t="str">
        <f t="shared" si="10"/>
        <v>Dostępny</v>
      </c>
      <c r="C584" s="120" t="s">
        <v>29</v>
      </c>
      <c r="D584" s="120" t="s">
        <v>30</v>
      </c>
      <c r="E584" s="137" t="s">
        <v>1151</v>
      </c>
      <c r="F584" s="120" t="s">
        <v>1150</v>
      </c>
      <c r="H584" s="120" t="s">
        <v>2504</v>
      </c>
      <c r="I584" s="120" t="s">
        <v>1657</v>
      </c>
      <c r="J584" s="120" t="s">
        <v>23</v>
      </c>
      <c r="K584" s="126">
        <f>SUMIF(Kalkulator!$C$6:$C$30,I584,Kalkulator!$N$6:$N$30)</f>
        <v>1452</v>
      </c>
      <c r="O584" s="120" t="s">
        <v>2999</v>
      </c>
      <c r="P584" s="120" t="s">
        <v>3000</v>
      </c>
      <c r="R584" s="121" t="str">
        <f>TEXT(Kalkulator!$F$3,"d.mm")&amp;" - "&amp;TEXT(Kalkulator!$H$3,"d.mm.rrrr")</f>
        <v>1.04 - 30.04.2024</v>
      </c>
      <c r="S584" s="122">
        <f>Kalkulator!$F$3</f>
        <v>45383</v>
      </c>
      <c r="T584" s="123">
        <f>Kalkulator!$F$3</f>
        <v>45383</v>
      </c>
      <c r="AD584" s="119" t="str">
        <f>VLOOKUP(F584,Lista!A:A,1,0)</f>
        <v>LOK2863</v>
      </c>
    </row>
    <row r="585" spans="1:30">
      <c r="A585" s="120" t="str">
        <f t="shared" si="10"/>
        <v>Dostępny</v>
      </c>
      <c r="C585" s="120" t="s">
        <v>29</v>
      </c>
      <c r="D585" s="120" t="s">
        <v>30</v>
      </c>
      <c r="E585" s="137" t="s">
        <v>1917</v>
      </c>
      <c r="F585" s="120" t="s">
        <v>1916</v>
      </c>
      <c r="H585" s="120" t="s">
        <v>2504</v>
      </c>
      <c r="I585" s="120" t="s">
        <v>1657</v>
      </c>
      <c r="J585" s="120" t="s">
        <v>23</v>
      </c>
      <c r="K585" s="126">
        <f>SUMIF(Kalkulator!$C$6:$C$30,I585,Kalkulator!$N$6:$N$30)</f>
        <v>1452</v>
      </c>
      <c r="O585" s="120" t="s">
        <v>3001</v>
      </c>
      <c r="P585" s="120" t="s">
        <v>3002</v>
      </c>
      <c r="R585" s="121" t="str">
        <f>TEXT(Kalkulator!$F$3,"d.mm")&amp;" - "&amp;TEXT(Kalkulator!$H$3,"d.mm.rrrr")</f>
        <v>1.04 - 30.04.2024</v>
      </c>
      <c r="S585" s="122">
        <f>Kalkulator!$F$3</f>
        <v>45383</v>
      </c>
      <c r="T585" s="123">
        <f>Kalkulator!$F$3</f>
        <v>45383</v>
      </c>
      <c r="AD585" s="119" t="str">
        <f>VLOOKUP(F585,Lista!A:A,1,0)</f>
        <v>LOK3093</v>
      </c>
    </row>
    <row r="586" spans="1:30">
      <c r="A586" s="120" t="str">
        <f t="shared" si="10"/>
        <v>Dostępny</v>
      </c>
      <c r="C586" s="120" t="s">
        <v>29</v>
      </c>
      <c r="D586" s="120" t="s">
        <v>30</v>
      </c>
      <c r="E586" s="137" t="s">
        <v>457</v>
      </c>
      <c r="F586" s="120" t="s">
        <v>1152</v>
      </c>
      <c r="H586" s="120" t="s">
        <v>2504</v>
      </c>
      <c r="I586" s="120" t="s">
        <v>1657</v>
      </c>
      <c r="J586" s="120" t="s">
        <v>23</v>
      </c>
      <c r="K586" s="126">
        <f>SUMIF(Kalkulator!$C$6:$C$30,I586,Kalkulator!$N$6:$N$30)</f>
        <v>1452</v>
      </c>
      <c r="O586" s="120" t="s">
        <v>3003</v>
      </c>
      <c r="P586" s="120" t="s">
        <v>3004</v>
      </c>
      <c r="R586" s="121" t="str">
        <f>TEXT(Kalkulator!$F$3,"d.mm")&amp;" - "&amp;TEXT(Kalkulator!$H$3,"d.mm.rrrr")</f>
        <v>1.04 - 30.04.2024</v>
      </c>
      <c r="S586" s="122">
        <f>Kalkulator!$F$3</f>
        <v>45383</v>
      </c>
      <c r="T586" s="123">
        <f>Kalkulator!$F$3</f>
        <v>45383</v>
      </c>
      <c r="AD586" s="119" t="str">
        <f>VLOOKUP(F586,Lista!A:A,1,0)</f>
        <v>LOK3016</v>
      </c>
    </row>
    <row r="587" spans="1:30">
      <c r="A587" s="120" t="str">
        <f t="shared" si="10"/>
        <v>Dostępny</v>
      </c>
      <c r="C587" s="120" t="s">
        <v>29</v>
      </c>
      <c r="D587" s="120" t="s">
        <v>30</v>
      </c>
      <c r="E587" s="137" t="s">
        <v>1921</v>
      </c>
      <c r="F587" s="120" t="s">
        <v>1920</v>
      </c>
      <c r="H587" s="120" t="s">
        <v>2504</v>
      </c>
      <c r="I587" s="120" t="s">
        <v>1657</v>
      </c>
      <c r="J587" s="120" t="s">
        <v>23</v>
      </c>
      <c r="K587" s="126">
        <f>SUMIF(Kalkulator!$C$6:$C$30,I587,Kalkulator!$N$6:$N$30)</f>
        <v>1452</v>
      </c>
      <c r="O587" s="120" t="s">
        <v>3005</v>
      </c>
      <c r="P587" s="120" t="s">
        <v>3006</v>
      </c>
      <c r="R587" s="121" t="str">
        <f>TEXT(Kalkulator!$F$3,"d.mm")&amp;" - "&amp;TEXT(Kalkulator!$H$3,"d.mm.rrrr")</f>
        <v>1.04 - 30.04.2024</v>
      </c>
      <c r="S587" s="122">
        <f>Kalkulator!$F$3</f>
        <v>45383</v>
      </c>
      <c r="T587" s="123">
        <f>Kalkulator!$F$3</f>
        <v>45383</v>
      </c>
      <c r="AD587" s="119" t="str">
        <f>VLOOKUP(F587,Lista!A:A,1,0)</f>
        <v>LOK3094</v>
      </c>
    </row>
    <row r="588" spans="1:30">
      <c r="A588" s="120" t="str">
        <f t="shared" si="10"/>
        <v>Dostępny</v>
      </c>
      <c r="C588" s="120" t="s">
        <v>29</v>
      </c>
      <c r="D588" s="120" t="s">
        <v>30</v>
      </c>
      <c r="E588" s="137" t="s">
        <v>1154</v>
      </c>
      <c r="F588" s="120" t="s">
        <v>1153</v>
      </c>
      <c r="H588" s="120" t="s">
        <v>2504</v>
      </c>
      <c r="I588" s="120" t="s">
        <v>1657</v>
      </c>
      <c r="J588" s="120" t="s">
        <v>23</v>
      </c>
      <c r="K588" s="126">
        <f>SUMIF(Kalkulator!$C$6:$C$30,I588,Kalkulator!$N$6:$N$30)</f>
        <v>1452</v>
      </c>
      <c r="O588" s="120" t="s">
        <v>3007</v>
      </c>
      <c r="P588" s="120" t="s">
        <v>3008</v>
      </c>
      <c r="R588" s="121" t="str">
        <f>TEXT(Kalkulator!$F$3,"d.mm")&amp;" - "&amp;TEXT(Kalkulator!$H$3,"d.mm.rrrr")</f>
        <v>1.04 - 30.04.2024</v>
      </c>
      <c r="S588" s="122">
        <f>Kalkulator!$F$3</f>
        <v>45383</v>
      </c>
      <c r="T588" s="123">
        <f>Kalkulator!$F$3</f>
        <v>45383</v>
      </c>
      <c r="AD588" s="119" t="str">
        <f>VLOOKUP(F588,Lista!A:A,1,0)</f>
        <v>LOK2854</v>
      </c>
    </row>
    <row r="589" spans="1:30">
      <c r="A589" s="120" t="str">
        <f t="shared" si="10"/>
        <v>Dostępny</v>
      </c>
      <c r="C589" s="120" t="s">
        <v>29</v>
      </c>
      <c r="D589" s="120" t="s">
        <v>30</v>
      </c>
      <c r="E589" s="137" t="s">
        <v>1925</v>
      </c>
      <c r="F589" s="120" t="s">
        <v>1924</v>
      </c>
      <c r="H589" s="120" t="s">
        <v>2504</v>
      </c>
      <c r="I589" s="120" t="s">
        <v>1657</v>
      </c>
      <c r="J589" s="120" t="s">
        <v>23</v>
      </c>
      <c r="K589" s="126">
        <f>SUMIF(Kalkulator!$C$6:$C$30,I589,Kalkulator!$N$6:$N$30)</f>
        <v>1452</v>
      </c>
      <c r="O589" s="120" t="s">
        <v>3009</v>
      </c>
      <c r="P589" s="120" t="s">
        <v>3010</v>
      </c>
      <c r="R589" s="121" t="str">
        <f>TEXT(Kalkulator!$F$3,"d.mm")&amp;" - "&amp;TEXT(Kalkulator!$H$3,"d.mm.rrrr")</f>
        <v>1.04 - 30.04.2024</v>
      </c>
      <c r="S589" s="122">
        <f>Kalkulator!$F$3</f>
        <v>45383</v>
      </c>
      <c r="T589" s="123">
        <f>Kalkulator!$F$3</f>
        <v>45383</v>
      </c>
      <c r="AD589" s="119" t="str">
        <f>VLOOKUP(F589,Lista!A:A,1,0)</f>
        <v>LOK3098</v>
      </c>
    </row>
    <row r="590" spans="1:30">
      <c r="A590" s="120" t="str">
        <f t="shared" si="10"/>
        <v>Dostępny</v>
      </c>
      <c r="C590" s="120" t="s">
        <v>29</v>
      </c>
      <c r="D590" s="120" t="s">
        <v>30</v>
      </c>
      <c r="E590" s="137" t="s">
        <v>462</v>
      </c>
      <c r="F590" s="120" t="s">
        <v>1155</v>
      </c>
      <c r="H590" s="120" t="s">
        <v>2504</v>
      </c>
      <c r="I590" s="120" t="s">
        <v>1657</v>
      </c>
      <c r="J590" s="120" t="s">
        <v>23</v>
      </c>
      <c r="K590" s="126">
        <f>SUMIF(Kalkulator!$C$6:$C$30,I590,Kalkulator!$N$6:$N$30)</f>
        <v>1452</v>
      </c>
      <c r="O590" s="120" t="s">
        <v>3011</v>
      </c>
      <c r="P590" s="120" t="s">
        <v>3012</v>
      </c>
      <c r="R590" s="121" t="str">
        <f>TEXT(Kalkulator!$F$3,"d.mm")&amp;" - "&amp;TEXT(Kalkulator!$H$3,"d.mm.rrrr")</f>
        <v>1.04 - 30.04.2024</v>
      </c>
      <c r="S590" s="122">
        <f>Kalkulator!$F$3</f>
        <v>45383</v>
      </c>
      <c r="T590" s="123">
        <f>Kalkulator!$F$3</f>
        <v>45383</v>
      </c>
      <c r="AD590" s="119" t="str">
        <f>VLOOKUP(F590,Lista!A:A,1,0)</f>
        <v>LOK3015</v>
      </c>
    </row>
    <row r="591" spans="1:30">
      <c r="A591" s="120" t="str">
        <f t="shared" si="10"/>
        <v>Dostępny</v>
      </c>
      <c r="C591" s="120" t="s">
        <v>29</v>
      </c>
      <c r="D591" s="120" t="s">
        <v>30</v>
      </c>
      <c r="E591" s="137" t="s">
        <v>1157</v>
      </c>
      <c r="F591" s="120" t="s">
        <v>1156</v>
      </c>
      <c r="H591" s="120" t="s">
        <v>2504</v>
      </c>
      <c r="I591" s="120" t="s">
        <v>1657</v>
      </c>
      <c r="J591" s="120" t="s">
        <v>23</v>
      </c>
      <c r="K591" s="126">
        <f>SUMIF(Kalkulator!$C$6:$C$30,I591,Kalkulator!$N$6:$N$30)</f>
        <v>1452</v>
      </c>
      <c r="O591" s="120" t="s">
        <v>3013</v>
      </c>
      <c r="P591" s="120" t="s">
        <v>3014</v>
      </c>
      <c r="R591" s="121" t="str">
        <f>TEXT(Kalkulator!$F$3,"d.mm")&amp;" - "&amp;TEXT(Kalkulator!$H$3,"d.mm.rrrr")</f>
        <v>1.04 - 30.04.2024</v>
      </c>
      <c r="S591" s="122">
        <f>Kalkulator!$F$3</f>
        <v>45383</v>
      </c>
      <c r="T591" s="123">
        <f>Kalkulator!$F$3</f>
        <v>45383</v>
      </c>
      <c r="AD591" s="119" t="str">
        <f>VLOOKUP(F591,Lista!A:A,1,0)</f>
        <v>LOK3030</v>
      </c>
    </row>
    <row r="592" spans="1:30">
      <c r="A592" s="120" t="str">
        <f t="shared" si="10"/>
        <v>Dostępny</v>
      </c>
      <c r="C592" s="120" t="s">
        <v>29</v>
      </c>
      <c r="D592" s="120" t="s">
        <v>30</v>
      </c>
      <c r="E592" s="137" t="s">
        <v>1159</v>
      </c>
      <c r="F592" s="120" t="s">
        <v>1158</v>
      </c>
      <c r="H592" s="120" t="s">
        <v>2504</v>
      </c>
      <c r="I592" s="120" t="s">
        <v>1657</v>
      </c>
      <c r="J592" s="120" t="s">
        <v>23</v>
      </c>
      <c r="K592" s="126">
        <f>SUMIF(Kalkulator!$C$6:$C$30,I592,Kalkulator!$N$6:$N$30)</f>
        <v>1452</v>
      </c>
      <c r="O592" s="120" t="s">
        <v>3015</v>
      </c>
      <c r="P592" s="120" t="s">
        <v>3016</v>
      </c>
      <c r="R592" s="121" t="str">
        <f>TEXT(Kalkulator!$F$3,"d.mm")&amp;" - "&amp;TEXT(Kalkulator!$H$3,"d.mm.rrrr")</f>
        <v>1.04 - 30.04.2024</v>
      </c>
      <c r="S592" s="122">
        <f>Kalkulator!$F$3</f>
        <v>45383</v>
      </c>
      <c r="T592" s="123">
        <f>Kalkulator!$F$3</f>
        <v>45383</v>
      </c>
      <c r="AD592" s="119" t="str">
        <f>VLOOKUP(F592,Lista!A:A,1,0)</f>
        <v>LOK3035</v>
      </c>
    </row>
    <row r="593" spans="1:30">
      <c r="A593" s="120" t="str">
        <f t="shared" si="10"/>
        <v>Dostępny</v>
      </c>
      <c r="C593" s="120" t="s">
        <v>29</v>
      </c>
      <c r="D593" s="120" t="s">
        <v>30</v>
      </c>
      <c r="E593" s="137" t="s">
        <v>1162</v>
      </c>
      <c r="F593" s="120" t="s">
        <v>1161</v>
      </c>
      <c r="H593" s="120" t="s">
        <v>2504</v>
      </c>
      <c r="I593" s="120" t="s">
        <v>1657</v>
      </c>
      <c r="J593" s="120" t="s">
        <v>23</v>
      </c>
      <c r="K593" s="126">
        <f>SUMIF(Kalkulator!$C$6:$C$30,I593,Kalkulator!$N$6:$N$30)</f>
        <v>1452</v>
      </c>
      <c r="O593" s="120" t="s">
        <v>3017</v>
      </c>
      <c r="P593" s="120" t="s">
        <v>3018</v>
      </c>
      <c r="R593" s="121" t="str">
        <f>TEXT(Kalkulator!$F$3,"d.mm")&amp;" - "&amp;TEXT(Kalkulator!$H$3,"d.mm.rrrr")</f>
        <v>1.04 - 30.04.2024</v>
      </c>
      <c r="S593" s="122">
        <f>Kalkulator!$F$3</f>
        <v>45383</v>
      </c>
      <c r="T593" s="123">
        <f>Kalkulator!$F$3</f>
        <v>45383</v>
      </c>
      <c r="AD593" s="119" t="str">
        <f>VLOOKUP(F593,Lista!A:A,1,0)</f>
        <v>LOK3018</v>
      </c>
    </row>
    <row r="594" spans="1:30">
      <c r="A594" s="120" t="str">
        <f t="shared" si="10"/>
        <v>Dostępny</v>
      </c>
      <c r="C594" s="120" t="s">
        <v>29</v>
      </c>
      <c r="D594" s="120" t="s">
        <v>30</v>
      </c>
      <c r="E594" s="137" t="s">
        <v>41</v>
      </c>
      <c r="F594" s="120" t="s">
        <v>1192</v>
      </c>
      <c r="H594" s="120" t="s">
        <v>2504</v>
      </c>
      <c r="I594" s="120" t="s">
        <v>1657</v>
      </c>
      <c r="J594" s="120" t="s">
        <v>23</v>
      </c>
      <c r="K594" s="126">
        <f>SUMIF(Kalkulator!$C$6:$C$30,I594,Kalkulator!$N$6:$N$30)</f>
        <v>1452</v>
      </c>
      <c r="O594" s="120" t="s">
        <v>3019</v>
      </c>
      <c r="P594" s="120" t="s">
        <v>3020</v>
      </c>
      <c r="R594" s="121" t="str">
        <f>TEXT(Kalkulator!$F$3,"d.mm")&amp;" - "&amp;TEXT(Kalkulator!$H$3,"d.mm.rrrr")</f>
        <v>1.04 - 30.04.2024</v>
      </c>
      <c r="S594" s="122">
        <f>Kalkulator!$F$3</f>
        <v>45383</v>
      </c>
      <c r="T594" s="123">
        <f>Kalkulator!$F$3</f>
        <v>45383</v>
      </c>
      <c r="AD594" s="119" t="str">
        <f>VLOOKUP(F594,Lista!A:A,1,0)</f>
        <v>LOK3038</v>
      </c>
    </row>
    <row r="595" spans="1:30">
      <c r="A595" s="120" t="str">
        <f t="shared" si="10"/>
        <v>Dostępny</v>
      </c>
      <c r="C595" s="120" t="s">
        <v>29</v>
      </c>
      <c r="D595" s="120" t="s">
        <v>30</v>
      </c>
      <c r="E595" s="137" t="s">
        <v>1164</v>
      </c>
      <c r="F595" s="120" t="s">
        <v>1163</v>
      </c>
      <c r="H595" s="120" t="s">
        <v>2504</v>
      </c>
      <c r="I595" s="120" t="s">
        <v>1657</v>
      </c>
      <c r="J595" s="120" t="s">
        <v>23</v>
      </c>
      <c r="K595" s="126">
        <f>SUMIF(Kalkulator!$C$6:$C$30,I595,Kalkulator!$N$6:$N$30)</f>
        <v>1452</v>
      </c>
      <c r="O595" s="120" t="s">
        <v>3021</v>
      </c>
      <c r="P595" s="120" t="s">
        <v>3022</v>
      </c>
      <c r="R595" s="121" t="str">
        <f>TEXT(Kalkulator!$F$3,"d.mm")&amp;" - "&amp;TEXT(Kalkulator!$H$3,"d.mm.rrrr")</f>
        <v>1.04 - 30.04.2024</v>
      </c>
      <c r="S595" s="122">
        <f>Kalkulator!$F$3</f>
        <v>45383</v>
      </c>
      <c r="T595" s="123">
        <f>Kalkulator!$F$3</f>
        <v>45383</v>
      </c>
      <c r="AD595" s="119" t="str">
        <f>VLOOKUP(F595,Lista!A:A,1,0)</f>
        <v>LOK2851</v>
      </c>
    </row>
    <row r="596" spans="1:30">
      <c r="A596" s="120" t="str">
        <f t="shared" si="10"/>
        <v>Dostępny</v>
      </c>
      <c r="C596" s="120" t="s">
        <v>29</v>
      </c>
      <c r="D596" s="120" t="s">
        <v>30</v>
      </c>
      <c r="E596" s="137" t="s">
        <v>1166</v>
      </c>
      <c r="F596" s="120" t="s">
        <v>1165</v>
      </c>
      <c r="H596" s="120" t="s">
        <v>2504</v>
      </c>
      <c r="I596" s="120" t="s">
        <v>1657</v>
      </c>
      <c r="J596" s="120" t="s">
        <v>23</v>
      </c>
      <c r="K596" s="126">
        <f>SUMIF(Kalkulator!$C$6:$C$30,I596,Kalkulator!$N$6:$N$30)</f>
        <v>1452</v>
      </c>
      <c r="O596" s="120" t="s">
        <v>3023</v>
      </c>
      <c r="P596" s="120" t="s">
        <v>3024</v>
      </c>
      <c r="R596" s="121" t="str">
        <f>TEXT(Kalkulator!$F$3,"d.mm")&amp;" - "&amp;TEXT(Kalkulator!$H$3,"d.mm.rrrr")</f>
        <v>1.04 - 30.04.2024</v>
      </c>
      <c r="S596" s="122">
        <f>Kalkulator!$F$3</f>
        <v>45383</v>
      </c>
      <c r="T596" s="123">
        <f>Kalkulator!$F$3</f>
        <v>45383</v>
      </c>
      <c r="AD596" s="119" t="str">
        <f>VLOOKUP(F596,Lista!A:A,1,0)</f>
        <v>LOK2847</v>
      </c>
    </row>
    <row r="597" spans="1:30">
      <c r="A597" s="120" t="str">
        <f t="shared" si="10"/>
        <v>Dostępny</v>
      </c>
      <c r="C597" s="120" t="s">
        <v>29</v>
      </c>
      <c r="D597" s="120" t="s">
        <v>30</v>
      </c>
      <c r="E597" s="137" t="s">
        <v>1168</v>
      </c>
      <c r="F597" s="120" t="s">
        <v>1167</v>
      </c>
      <c r="H597" s="120" t="s">
        <v>2504</v>
      </c>
      <c r="I597" s="120" t="s">
        <v>1657</v>
      </c>
      <c r="J597" s="120" t="s">
        <v>23</v>
      </c>
      <c r="K597" s="126">
        <f>SUMIF(Kalkulator!$C$6:$C$30,I597,Kalkulator!$N$6:$N$30)</f>
        <v>1452</v>
      </c>
      <c r="O597" s="120" t="s">
        <v>3025</v>
      </c>
      <c r="P597" s="120" t="s">
        <v>3026</v>
      </c>
      <c r="R597" s="121" t="str">
        <f>TEXT(Kalkulator!$F$3,"d.mm")&amp;" - "&amp;TEXT(Kalkulator!$H$3,"d.mm.rrrr")</f>
        <v>1.04 - 30.04.2024</v>
      </c>
      <c r="S597" s="122">
        <f>Kalkulator!$F$3</f>
        <v>45383</v>
      </c>
      <c r="T597" s="123">
        <f>Kalkulator!$F$3</f>
        <v>45383</v>
      </c>
      <c r="AD597" s="119" t="str">
        <f>VLOOKUP(F597,Lista!A:A,1,0)</f>
        <v>LOK2850</v>
      </c>
    </row>
    <row r="598" spans="1:30">
      <c r="A598" s="120" t="str">
        <f t="shared" si="10"/>
        <v>Dostępny</v>
      </c>
      <c r="C598" s="120" t="s">
        <v>29</v>
      </c>
      <c r="D598" s="120" t="s">
        <v>30</v>
      </c>
      <c r="E598" s="137" t="s">
        <v>1170</v>
      </c>
      <c r="F598" s="120" t="s">
        <v>1169</v>
      </c>
      <c r="H598" s="120" t="s">
        <v>2504</v>
      </c>
      <c r="I598" s="120" t="s">
        <v>1657</v>
      </c>
      <c r="J598" s="120" t="s">
        <v>23</v>
      </c>
      <c r="K598" s="126">
        <f>SUMIF(Kalkulator!$C$6:$C$30,I598,Kalkulator!$N$6:$N$30)</f>
        <v>1452</v>
      </c>
      <c r="O598" s="120" t="s">
        <v>3027</v>
      </c>
      <c r="P598" s="120" t="s">
        <v>3028</v>
      </c>
      <c r="R598" s="121" t="str">
        <f>TEXT(Kalkulator!$F$3,"d.mm")&amp;" - "&amp;TEXT(Kalkulator!$H$3,"d.mm.rrrr")</f>
        <v>1.04 - 30.04.2024</v>
      </c>
      <c r="S598" s="122">
        <f>Kalkulator!$F$3</f>
        <v>45383</v>
      </c>
      <c r="T598" s="123">
        <f>Kalkulator!$F$3</f>
        <v>45383</v>
      </c>
      <c r="AD598" s="119" t="str">
        <f>VLOOKUP(F598,Lista!A:A,1,0)</f>
        <v>LOK3032</v>
      </c>
    </row>
    <row r="599" spans="1:30">
      <c r="A599" s="120" t="str">
        <f t="shared" si="10"/>
        <v>Dostępny</v>
      </c>
      <c r="C599" s="120" t="s">
        <v>29</v>
      </c>
      <c r="D599" s="120" t="s">
        <v>30</v>
      </c>
      <c r="E599" s="137" t="s">
        <v>1173</v>
      </c>
      <c r="F599" s="120" t="s">
        <v>1172</v>
      </c>
      <c r="H599" s="120" t="s">
        <v>2504</v>
      </c>
      <c r="I599" s="120" t="s">
        <v>1657</v>
      </c>
      <c r="J599" s="120" t="s">
        <v>23</v>
      </c>
      <c r="K599" s="126">
        <f>SUMIF(Kalkulator!$C$6:$C$30,I599,Kalkulator!$N$6:$N$30)</f>
        <v>1452</v>
      </c>
      <c r="O599" s="120" t="s">
        <v>3029</v>
      </c>
      <c r="P599" s="120" t="s">
        <v>3030</v>
      </c>
      <c r="R599" s="121" t="str">
        <f>TEXT(Kalkulator!$F$3,"d.mm")&amp;" - "&amp;TEXT(Kalkulator!$H$3,"d.mm.rrrr")</f>
        <v>1.04 - 30.04.2024</v>
      </c>
      <c r="S599" s="122">
        <f>Kalkulator!$F$3</f>
        <v>45383</v>
      </c>
      <c r="T599" s="123">
        <f>Kalkulator!$F$3</f>
        <v>45383</v>
      </c>
      <c r="AD599" s="119" t="str">
        <f>VLOOKUP(F599,Lista!A:A,1,0)</f>
        <v>LOK2856</v>
      </c>
    </row>
    <row r="600" spans="1:30">
      <c r="A600" s="120" t="str">
        <f t="shared" si="10"/>
        <v>Dostępny</v>
      </c>
      <c r="C600" s="120" t="s">
        <v>29</v>
      </c>
      <c r="D600" s="120" t="s">
        <v>30</v>
      </c>
      <c r="E600" s="137" t="s">
        <v>1175</v>
      </c>
      <c r="F600" s="120" t="s">
        <v>1174</v>
      </c>
      <c r="H600" s="120" t="s">
        <v>2504</v>
      </c>
      <c r="I600" s="120" t="s">
        <v>1657</v>
      </c>
      <c r="J600" s="120" t="s">
        <v>23</v>
      </c>
      <c r="K600" s="126">
        <f>SUMIF(Kalkulator!$C$6:$C$30,I600,Kalkulator!$N$6:$N$30)</f>
        <v>1452</v>
      </c>
      <c r="O600" s="120" t="s">
        <v>3031</v>
      </c>
      <c r="P600" s="120" t="s">
        <v>3032</v>
      </c>
      <c r="R600" s="121" t="str">
        <f>TEXT(Kalkulator!$F$3,"d.mm")&amp;" - "&amp;TEXT(Kalkulator!$H$3,"d.mm.rrrr")</f>
        <v>1.04 - 30.04.2024</v>
      </c>
      <c r="S600" s="122">
        <f>Kalkulator!$F$3</f>
        <v>45383</v>
      </c>
      <c r="T600" s="123">
        <f>Kalkulator!$F$3</f>
        <v>45383</v>
      </c>
      <c r="AD600" s="119" t="str">
        <f>VLOOKUP(F600,Lista!A:A,1,0)</f>
        <v>LOK2848</v>
      </c>
    </row>
    <row r="601" spans="1:30">
      <c r="A601" s="120" t="str">
        <f t="shared" si="10"/>
        <v>Dostępny</v>
      </c>
      <c r="C601" s="120" t="s">
        <v>29</v>
      </c>
      <c r="D601" s="120" t="s">
        <v>30</v>
      </c>
      <c r="E601" s="137" t="s">
        <v>1177</v>
      </c>
      <c r="F601" s="120" t="s">
        <v>1176</v>
      </c>
      <c r="H601" s="120" t="s">
        <v>2504</v>
      </c>
      <c r="I601" s="120" t="s">
        <v>1657</v>
      </c>
      <c r="J601" s="120" t="s">
        <v>23</v>
      </c>
      <c r="K601" s="126">
        <f>SUMIF(Kalkulator!$C$6:$C$30,I601,Kalkulator!$N$6:$N$30)</f>
        <v>1452</v>
      </c>
      <c r="O601" s="120" t="s">
        <v>3033</v>
      </c>
      <c r="P601" s="120" t="s">
        <v>3034</v>
      </c>
      <c r="R601" s="121" t="str">
        <f>TEXT(Kalkulator!$F$3,"d.mm")&amp;" - "&amp;TEXT(Kalkulator!$H$3,"d.mm.rrrr")</f>
        <v>1.04 - 30.04.2024</v>
      </c>
      <c r="S601" s="122">
        <f>Kalkulator!$F$3</f>
        <v>45383</v>
      </c>
      <c r="T601" s="123">
        <f>Kalkulator!$F$3</f>
        <v>45383</v>
      </c>
      <c r="AD601" s="119" t="str">
        <f>VLOOKUP(F601,Lista!A:A,1,0)</f>
        <v>LOK3033</v>
      </c>
    </row>
    <row r="602" spans="1:30">
      <c r="A602" s="120" t="str">
        <f t="shared" si="10"/>
        <v>Dostępny</v>
      </c>
      <c r="C602" s="120" t="s">
        <v>29</v>
      </c>
      <c r="D602" s="120" t="s">
        <v>30</v>
      </c>
      <c r="E602" s="137" t="s">
        <v>468</v>
      </c>
      <c r="F602" s="120" t="s">
        <v>1178</v>
      </c>
      <c r="H602" s="120" t="s">
        <v>2504</v>
      </c>
      <c r="I602" s="120" t="s">
        <v>1657</v>
      </c>
      <c r="J602" s="120" t="s">
        <v>23</v>
      </c>
      <c r="K602" s="126">
        <f>SUMIF(Kalkulator!$C$6:$C$30,I602,Kalkulator!$N$6:$N$30)</f>
        <v>1452</v>
      </c>
      <c r="O602" s="120" t="s">
        <v>3035</v>
      </c>
      <c r="P602" s="120" t="s">
        <v>3036</v>
      </c>
      <c r="R602" s="121" t="str">
        <f>TEXT(Kalkulator!$F$3,"d.mm")&amp;" - "&amp;TEXT(Kalkulator!$H$3,"d.mm.rrrr")</f>
        <v>1.04 - 30.04.2024</v>
      </c>
      <c r="S602" s="122">
        <f>Kalkulator!$F$3</f>
        <v>45383</v>
      </c>
      <c r="T602" s="123">
        <f>Kalkulator!$F$3</f>
        <v>45383</v>
      </c>
      <c r="AD602" s="119" t="str">
        <f>VLOOKUP(F602,Lista!A:A,1,0)</f>
        <v>LOK3017</v>
      </c>
    </row>
    <row r="603" spans="1:30">
      <c r="A603" s="120" t="str">
        <f t="shared" si="10"/>
        <v>Dostępny</v>
      </c>
      <c r="C603" s="120" t="s">
        <v>29</v>
      </c>
      <c r="D603" s="120" t="s">
        <v>30</v>
      </c>
      <c r="E603" s="137" t="s">
        <v>1180</v>
      </c>
      <c r="F603" s="120" t="s">
        <v>1179</v>
      </c>
      <c r="H603" s="120" t="s">
        <v>2504</v>
      </c>
      <c r="I603" s="120" t="s">
        <v>1657</v>
      </c>
      <c r="J603" s="120" t="s">
        <v>23</v>
      </c>
      <c r="K603" s="126">
        <f>SUMIF(Kalkulator!$C$6:$C$30,I603,Kalkulator!$N$6:$N$30)</f>
        <v>1452</v>
      </c>
      <c r="O603" s="120" t="s">
        <v>3037</v>
      </c>
      <c r="P603" s="120" t="s">
        <v>3038</v>
      </c>
      <c r="R603" s="121" t="str">
        <f>TEXT(Kalkulator!$F$3,"d.mm")&amp;" - "&amp;TEXT(Kalkulator!$H$3,"d.mm.rrrr")</f>
        <v>1.04 - 30.04.2024</v>
      </c>
      <c r="S603" s="122">
        <f>Kalkulator!$F$3</f>
        <v>45383</v>
      </c>
      <c r="T603" s="123">
        <f>Kalkulator!$F$3</f>
        <v>45383</v>
      </c>
      <c r="AD603" s="119" t="str">
        <f>VLOOKUP(F603,Lista!A:A,1,0)</f>
        <v>LOK2846</v>
      </c>
    </row>
    <row r="604" spans="1:30">
      <c r="A604" s="120" t="str">
        <f t="shared" si="10"/>
        <v>Dostępny</v>
      </c>
      <c r="C604" s="120" t="s">
        <v>29</v>
      </c>
      <c r="D604" s="120" t="s">
        <v>30</v>
      </c>
      <c r="E604" s="137" t="s">
        <v>1942</v>
      </c>
      <c r="F604" s="120" t="s">
        <v>1941</v>
      </c>
      <c r="H604" s="120" t="s">
        <v>2504</v>
      </c>
      <c r="I604" s="120" t="s">
        <v>1657</v>
      </c>
      <c r="J604" s="120" t="s">
        <v>23</v>
      </c>
      <c r="K604" s="126">
        <f>SUMIF(Kalkulator!$C$6:$C$30,I604,Kalkulator!$N$6:$N$30)</f>
        <v>1452</v>
      </c>
      <c r="O604" s="120" t="s">
        <v>3039</v>
      </c>
      <c r="P604" s="120" t="s">
        <v>3040</v>
      </c>
      <c r="R604" s="121" t="str">
        <f>TEXT(Kalkulator!$F$3,"d.mm")&amp;" - "&amp;TEXT(Kalkulator!$H$3,"d.mm.rrrr")</f>
        <v>1.04 - 30.04.2024</v>
      </c>
      <c r="S604" s="122">
        <f>Kalkulator!$F$3</f>
        <v>45383</v>
      </c>
      <c r="T604" s="123">
        <f>Kalkulator!$F$3</f>
        <v>45383</v>
      </c>
      <c r="AD604" s="119" t="str">
        <f>VLOOKUP(F604,Lista!A:A,1,0)</f>
        <v>LOK3095</v>
      </c>
    </row>
    <row r="605" spans="1:30">
      <c r="A605" s="120" t="str">
        <f t="shared" si="10"/>
        <v>Dostępny</v>
      </c>
      <c r="C605" s="120" t="s">
        <v>29</v>
      </c>
      <c r="D605" s="120" t="s">
        <v>30</v>
      </c>
      <c r="E605" s="137" t="s">
        <v>1182</v>
      </c>
      <c r="F605" s="120" t="s">
        <v>1181</v>
      </c>
      <c r="H605" s="120" t="s">
        <v>2504</v>
      </c>
      <c r="I605" s="120" t="s">
        <v>1657</v>
      </c>
      <c r="J605" s="120" t="s">
        <v>23</v>
      </c>
      <c r="K605" s="126">
        <f>SUMIF(Kalkulator!$C$6:$C$30,I605,Kalkulator!$N$6:$N$30)</f>
        <v>1452</v>
      </c>
      <c r="O605" s="120" t="s">
        <v>3041</v>
      </c>
      <c r="P605" s="120" t="s">
        <v>3042</v>
      </c>
      <c r="R605" s="121" t="str">
        <f>TEXT(Kalkulator!$F$3,"d.mm")&amp;" - "&amp;TEXT(Kalkulator!$H$3,"d.mm.rrrr")</f>
        <v>1.04 - 30.04.2024</v>
      </c>
      <c r="S605" s="122">
        <f>Kalkulator!$F$3</f>
        <v>45383</v>
      </c>
      <c r="T605" s="123">
        <f>Kalkulator!$F$3</f>
        <v>45383</v>
      </c>
      <c r="AD605" s="119" t="str">
        <f>VLOOKUP(F605,Lista!A:A,1,0)</f>
        <v>LOK2860</v>
      </c>
    </row>
    <row r="606" spans="1:30">
      <c r="A606" s="120" t="str">
        <f t="shared" si="10"/>
        <v>Dostępny</v>
      </c>
      <c r="C606" s="120" t="s">
        <v>29</v>
      </c>
      <c r="D606" s="120" t="s">
        <v>30</v>
      </c>
      <c r="E606" s="137" t="s">
        <v>1258</v>
      </c>
      <c r="F606" s="120" t="s">
        <v>1183</v>
      </c>
      <c r="H606" s="120" t="s">
        <v>2504</v>
      </c>
      <c r="I606" s="120" t="s">
        <v>1657</v>
      </c>
      <c r="J606" s="120" t="s">
        <v>23</v>
      </c>
      <c r="K606" s="126">
        <f>SUMIF(Kalkulator!$C$6:$C$30,I606,Kalkulator!$N$6:$N$30)</f>
        <v>1452</v>
      </c>
      <c r="O606" s="120" t="s">
        <v>3043</v>
      </c>
      <c r="P606" s="120" t="s">
        <v>3044</v>
      </c>
      <c r="R606" s="121" t="str">
        <f>TEXT(Kalkulator!$F$3,"d.mm")&amp;" - "&amp;TEXT(Kalkulator!$H$3,"d.mm.rrrr")</f>
        <v>1.04 - 30.04.2024</v>
      </c>
      <c r="S606" s="122">
        <f>Kalkulator!$F$3</f>
        <v>45383</v>
      </c>
      <c r="T606" s="123">
        <f>Kalkulator!$F$3</f>
        <v>45383</v>
      </c>
      <c r="AD606" s="119" t="str">
        <f>VLOOKUP(F606,Lista!A:A,1,0)</f>
        <v>LOK2852</v>
      </c>
    </row>
    <row r="607" spans="1:30">
      <c r="A607" s="120" t="str">
        <f t="shared" si="10"/>
        <v>Dostępny</v>
      </c>
      <c r="C607" s="120" t="s">
        <v>29</v>
      </c>
      <c r="D607" s="120" t="s">
        <v>30</v>
      </c>
      <c r="E607" s="137" t="s">
        <v>1947</v>
      </c>
      <c r="F607" s="120" t="s">
        <v>1946</v>
      </c>
      <c r="H607" s="120" t="s">
        <v>2504</v>
      </c>
      <c r="I607" s="120" t="s">
        <v>1657</v>
      </c>
      <c r="J607" s="120" t="s">
        <v>23</v>
      </c>
      <c r="K607" s="126">
        <f>SUMIF(Kalkulator!$C$6:$C$30,I607,Kalkulator!$N$6:$N$30)</f>
        <v>1452</v>
      </c>
      <c r="O607" s="120" t="s">
        <v>3045</v>
      </c>
      <c r="P607" s="120" t="s">
        <v>3046</v>
      </c>
      <c r="R607" s="121" t="str">
        <f>TEXT(Kalkulator!$F$3,"d.mm")&amp;" - "&amp;TEXT(Kalkulator!$H$3,"d.mm.rrrr")</f>
        <v>1.04 - 30.04.2024</v>
      </c>
      <c r="S607" s="122">
        <f>Kalkulator!$F$3</f>
        <v>45383</v>
      </c>
      <c r="T607" s="123">
        <f>Kalkulator!$F$3</f>
        <v>45383</v>
      </c>
      <c r="AD607" s="119" t="str">
        <f>VLOOKUP(F607,Lista!A:A,1,0)</f>
        <v>LOK3096</v>
      </c>
    </row>
    <row r="608" spans="1:30">
      <c r="A608" s="120" t="str">
        <f t="shared" ref="A608:A671" si="11">IF(ISERROR(AD608)=FALSE,"Dostępny","Niedostępny")</f>
        <v>Dostępny</v>
      </c>
      <c r="C608" s="120" t="s">
        <v>29</v>
      </c>
      <c r="D608" s="120" t="s">
        <v>30</v>
      </c>
      <c r="E608" s="137" t="s">
        <v>1185</v>
      </c>
      <c r="F608" s="120" t="s">
        <v>1184</v>
      </c>
      <c r="H608" s="120" t="s">
        <v>2504</v>
      </c>
      <c r="I608" s="120" t="s">
        <v>1657</v>
      </c>
      <c r="J608" s="120" t="s">
        <v>23</v>
      </c>
      <c r="K608" s="126">
        <f>SUMIF(Kalkulator!$C$6:$C$30,I608,Kalkulator!$N$6:$N$30)</f>
        <v>1452</v>
      </c>
      <c r="O608" s="120" t="s">
        <v>3047</v>
      </c>
      <c r="P608" s="120" t="s">
        <v>3048</v>
      </c>
      <c r="R608" s="121" t="str">
        <f>TEXT(Kalkulator!$F$3,"d.mm")&amp;" - "&amp;TEXT(Kalkulator!$H$3,"d.mm.rrrr")</f>
        <v>1.04 - 30.04.2024</v>
      </c>
      <c r="S608" s="122">
        <f>Kalkulator!$F$3</f>
        <v>45383</v>
      </c>
      <c r="T608" s="123">
        <f>Kalkulator!$F$3</f>
        <v>45383</v>
      </c>
      <c r="AD608" s="119" t="str">
        <f>VLOOKUP(F608,Lista!A:A,1,0)</f>
        <v>LOK2864</v>
      </c>
    </row>
    <row r="609" spans="1:30">
      <c r="A609" s="120" t="str">
        <f t="shared" si="11"/>
        <v>Dostępny</v>
      </c>
      <c r="C609" s="120" t="s">
        <v>29</v>
      </c>
      <c r="D609" s="120" t="s">
        <v>30</v>
      </c>
      <c r="E609" s="137" t="s">
        <v>1187</v>
      </c>
      <c r="F609" s="120" t="s">
        <v>1186</v>
      </c>
      <c r="H609" s="120" t="s">
        <v>2504</v>
      </c>
      <c r="I609" s="120" t="s">
        <v>1657</v>
      </c>
      <c r="J609" s="120" t="s">
        <v>23</v>
      </c>
      <c r="K609" s="126">
        <f>SUMIF(Kalkulator!$C$6:$C$30,I609,Kalkulator!$N$6:$N$30)</f>
        <v>1452</v>
      </c>
      <c r="O609" s="120" t="s">
        <v>3049</v>
      </c>
      <c r="P609" s="120" t="s">
        <v>3050</v>
      </c>
      <c r="R609" s="121" t="str">
        <f>TEXT(Kalkulator!$F$3,"d.mm")&amp;" - "&amp;TEXT(Kalkulator!$H$3,"d.mm.rrrr")</f>
        <v>1.04 - 30.04.2024</v>
      </c>
      <c r="S609" s="122">
        <f>Kalkulator!$F$3</f>
        <v>45383</v>
      </c>
      <c r="T609" s="123">
        <f>Kalkulator!$F$3</f>
        <v>45383</v>
      </c>
      <c r="AD609" s="119" t="str">
        <f>VLOOKUP(F609,Lista!A:A,1,0)</f>
        <v>LOK2857</v>
      </c>
    </row>
    <row r="610" spans="1:30">
      <c r="A610" s="120" t="str">
        <f t="shared" si="11"/>
        <v>Dostępny</v>
      </c>
      <c r="C610" s="120" t="s">
        <v>29</v>
      </c>
      <c r="D610" s="120" t="s">
        <v>30</v>
      </c>
      <c r="E610" s="137" t="s">
        <v>1189</v>
      </c>
      <c r="F610" s="120" t="s">
        <v>1188</v>
      </c>
      <c r="H610" s="120" t="s">
        <v>2504</v>
      </c>
      <c r="I610" s="120" t="s">
        <v>1657</v>
      </c>
      <c r="J610" s="120" t="s">
        <v>23</v>
      </c>
      <c r="K610" s="126">
        <f>SUMIF(Kalkulator!$C$6:$C$30,I610,Kalkulator!$N$6:$N$30)</f>
        <v>1452</v>
      </c>
      <c r="O610" s="120" t="s">
        <v>3051</v>
      </c>
      <c r="P610" s="120" t="s">
        <v>3052</v>
      </c>
      <c r="R610" s="121" t="str">
        <f>TEXT(Kalkulator!$F$3,"d.mm")&amp;" - "&amp;TEXT(Kalkulator!$H$3,"d.mm.rrrr")</f>
        <v>1.04 - 30.04.2024</v>
      </c>
      <c r="S610" s="122">
        <f>Kalkulator!$F$3</f>
        <v>45383</v>
      </c>
      <c r="T610" s="123">
        <f>Kalkulator!$F$3</f>
        <v>45383</v>
      </c>
      <c r="AD610" s="119" t="str">
        <f>VLOOKUP(F610,Lista!A:A,1,0)</f>
        <v>LOK2853</v>
      </c>
    </row>
    <row r="611" spans="1:30">
      <c r="A611" s="120" t="str">
        <f t="shared" si="11"/>
        <v>Dostępny</v>
      </c>
      <c r="C611" s="120" t="s">
        <v>29</v>
      </c>
      <c r="D611" s="120" t="s">
        <v>30</v>
      </c>
      <c r="E611" s="137" t="s">
        <v>1191</v>
      </c>
      <c r="F611" s="120" t="s">
        <v>1190</v>
      </c>
      <c r="H611" s="120" t="s">
        <v>2504</v>
      </c>
      <c r="I611" s="120" t="s">
        <v>1657</v>
      </c>
      <c r="J611" s="120" t="s">
        <v>23</v>
      </c>
      <c r="K611" s="126">
        <f>SUMIF(Kalkulator!$C$6:$C$30,I611,Kalkulator!$N$6:$N$30)</f>
        <v>1452</v>
      </c>
      <c r="O611" s="120" t="s">
        <v>3053</v>
      </c>
      <c r="P611" s="120" t="s">
        <v>3054</v>
      </c>
      <c r="R611" s="121" t="str">
        <f>TEXT(Kalkulator!$F$3,"d.mm")&amp;" - "&amp;TEXT(Kalkulator!$H$3,"d.mm.rrrr")</f>
        <v>1.04 - 30.04.2024</v>
      </c>
      <c r="S611" s="122">
        <f>Kalkulator!$F$3</f>
        <v>45383</v>
      </c>
      <c r="T611" s="123">
        <f>Kalkulator!$F$3</f>
        <v>45383</v>
      </c>
      <c r="AD611" s="119" t="str">
        <f>VLOOKUP(F611,Lista!A:A,1,0)</f>
        <v>LOK2861</v>
      </c>
    </row>
    <row r="612" spans="1:30">
      <c r="A612" s="120" t="str">
        <f t="shared" si="11"/>
        <v>Dostępny</v>
      </c>
      <c r="C612" s="120" t="s">
        <v>58</v>
      </c>
      <c r="D612" s="120" t="s">
        <v>1194</v>
      </c>
      <c r="E612" s="137" t="s">
        <v>1195</v>
      </c>
      <c r="F612" s="120" t="s">
        <v>1193</v>
      </c>
      <c r="H612" s="120" t="s">
        <v>2504</v>
      </c>
      <c r="I612" s="120" t="s">
        <v>1657</v>
      </c>
      <c r="J612" s="120" t="s">
        <v>23</v>
      </c>
      <c r="K612" s="126">
        <f>SUMIF(Kalkulator!$C$6:$C$30,I612,Kalkulator!$N$6:$N$30)</f>
        <v>1452</v>
      </c>
      <c r="O612" s="120" t="s">
        <v>3055</v>
      </c>
      <c r="P612" s="120" t="s">
        <v>3056</v>
      </c>
      <c r="R612" s="121" t="str">
        <f>TEXT(Kalkulator!$F$3,"d.mm")&amp;" - "&amp;TEXT(Kalkulator!$H$3,"d.mm.rrrr")</f>
        <v>1.04 - 30.04.2024</v>
      </c>
      <c r="S612" s="122">
        <f>Kalkulator!$F$3</f>
        <v>45383</v>
      </c>
      <c r="T612" s="123">
        <f>Kalkulator!$F$3</f>
        <v>45383</v>
      </c>
      <c r="AD612" s="119" t="str">
        <f>VLOOKUP(F612,Lista!A:A,1,0)</f>
        <v>LOK3039</v>
      </c>
    </row>
    <row r="613" spans="1:30">
      <c r="A613" s="120" t="str">
        <f t="shared" si="11"/>
        <v>Dostępny</v>
      </c>
      <c r="C613" s="120" t="s">
        <v>64</v>
      </c>
      <c r="D613" s="120" t="s">
        <v>65</v>
      </c>
      <c r="E613" s="137" t="s">
        <v>66</v>
      </c>
      <c r="F613" s="120" t="s">
        <v>1196</v>
      </c>
      <c r="H613" s="120" t="s">
        <v>2504</v>
      </c>
      <c r="I613" s="120" t="s">
        <v>1657</v>
      </c>
      <c r="J613" s="120" t="s">
        <v>23</v>
      </c>
      <c r="K613" s="126">
        <f>SUMIF(Kalkulator!$C$6:$C$30,I613,Kalkulator!$N$6:$N$30)</f>
        <v>1452</v>
      </c>
      <c r="O613" s="120" t="s">
        <v>3057</v>
      </c>
      <c r="P613" s="120" t="s">
        <v>3058</v>
      </c>
      <c r="R613" s="121" t="str">
        <f>TEXT(Kalkulator!$F$3,"d.mm")&amp;" - "&amp;TEXT(Kalkulator!$H$3,"d.mm.rrrr")</f>
        <v>1.04 - 30.04.2024</v>
      </c>
      <c r="S613" s="122">
        <f>Kalkulator!$F$3</f>
        <v>45383</v>
      </c>
      <c r="T613" s="123">
        <f>Kalkulator!$F$3</f>
        <v>45383</v>
      </c>
      <c r="AD613" s="119" t="str">
        <f>VLOOKUP(F613,Lista!A:A,1,0)</f>
        <v>LOK3040</v>
      </c>
    </row>
    <row r="614" spans="1:30">
      <c r="A614" s="120" t="str">
        <f t="shared" si="11"/>
        <v>Dostępny</v>
      </c>
      <c r="C614" s="120" t="s">
        <v>64</v>
      </c>
      <c r="D614" s="120" t="s">
        <v>65</v>
      </c>
      <c r="E614" s="137" t="s">
        <v>380</v>
      </c>
      <c r="F614" s="120" t="s">
        <v>1197</v>
      </c>
      <c r="H614" s="120" t="s">
        <v>2504</v>
      </c>
      <c r="I614" s="120" t="s">
        <v>1657</v>
      </c>
      <c r="J614" s="120" t="s">
        <v>23</v>
      </c>
      <c r="K614" s="126">
        <f>SUMIF(Kalkulator!$C$6:$C$30,I614,Kalkulator!$N$6:$N$30)</f>
        <v>1452</v>
      </c>
      <c r="O614" s="120" t="s">
        <v>3059</v>
      </c>
      <c r="P614" s="120" t="s">
        <v>3060</v>
      </c>
      <c r="R614" s="121" t="str">
        <f>TEXT(Kalkulator!$F$3,"d.mm")&amp;" - "&amp;TEXT(Kalkulator!$H$3,"d.mm.rrrr")</f>
        <v>1.04 - 30.04.2024</v>
      </c>
      <c r="S614" s="122">
        <f>Kalkulator!$F$3</f>
        <v>45383</v>
      </c>
      <c r="T614" s="123">
        <f>Kalkulator!$F$3</f>
        <v>45383</v>
      </c>
      <c r="AD614" s="119" t="str">
        <f>VLOOKUP(F614,Lista!A:A,1,0)</f>
        <v>LOK3045</v>
      </c>
    </row>
    <row r="615" spans="1:30">
      <c r="A615" s="120" t="str">
        <f t="shared" si="11"/>
        <v>Dostępny</v>
      </c>
      <c r="C615" s="120" t="s">
        <v>64</v>
      </c>
      <c r="D615" s="120" t="s">
        <v>65</v>
      </c>
      <c r="E615" s="137" t="s">
        <v>593</v>
      </c>
      <c r="F615" s="120" t="s">
        <v>1198</v>
      </c>
      <c r="H615" s="120" t="s">
        <v>2504</v>
      </c>
      <c r="I615" s="120" t="s">
        <v>1657</v>
      </c>
      <c r="J615" s="120" t="s">
        <v>23</v>
      </c>
      <c r="K615" s="126">
        <f>SUMIF(Kalkulator!$C$6:$C$30,I615,Kalkulator!$N$6:$N$30)</f>
        <v>1452</v>
      </c>
      <c r="O615" s="120" t="s">
        <v>3061</v>
      </c>
      <c r="P615" s="120" t="s">
        <v>3062</v>
      </c>
      <c r="R615" s="121" t="str">
        <f>TEXT(Kalkulator!$F$3,"d.mm")&amp;" - "&amp;TEXT(Kalkulator!$H$3,"d.mm.rrrr")</f>
        <v>1.04 - 30.04.2024</v>
      </c>
      <c r="S615" s="122">
        <f>Kalkulator!$F$3</f>
        <v>45383</v>
      </c>
      <c r="T615" s="123">
        <f>Kalkulator!$F$3</f>
        <v>45383</v>
      </c>
      <c r="AD615" s="119" t="str">
        <f>VLOOKUP(F615,Lista!A:A,1,0)</f>
        <v>LOK3043</v>
      </c>
    </row>
    <row r="616" spans="1:30">
      <c r="A616" s="120" t="str">
        <f t="shared" si="11"/>
        <v>Dostępny</v>
      </c>
      <c r="C616" s="120" t="s">
        <v>64</v>
      </c>
      <c r="D616" s="120" t="s">
        <v>65</v>
      </c>
      <c r="E616" s="137" t="s">
        <v>1200</v>
      </c>
      <c r="F616" s="120" t="s">
        <v>1199</v>
      </c>
      <c r="H616" s="120" t="s">
        <v>2504</v>
      </c>
      <c r="I616" s="120" t="s">
        <v>1657</v>
      </c>
      <c r="J616" s="120" t="s">
        <v>23</v>
      </c>
      <c r="K616" s="126">
        <f>SUMIF(Kalkulator!$C$6:$C$30,I616,Kalkulator!$N$6:$N$30)</f>
        <v>1452</v>
      </c>
      <c r="O616" s="120" t="s">
        <v>3063</v>
      </c>
      <c r="P616" s="120" t="s">
        <v>3064</v>
      </c>
      <c r="R616" s="121" t="str">
        <f>TEXT(Kalkulator!$F$3,"d.mm")&amp;" - "&amp;TEXT(Kalkulator!$H$3,"d.mm.rrrr")</f>
        <v>1.04 - 30.04.2024</v>
      </c>
      <c r="S616" s="122">
        <f>Kalkulator!$F$3</f>
        <v>45383</v>
      </c>
      <c r="T616" s="123">
        <f>Kalkulator!$F$3</f>
        <v>45383</v>
      </c>
      <c r="AD616" s="119" t="str">
        <f>VLOOKUP(F616,Lista!A:A,1,0)</f>
        <v>LOK3044</v>
      </c>
    </row>
    <row r="617" spans="1:30">
      <c r="A617" s="120" t="str">
        <f t="shared" si="11"/>
        <v>Dostępny</v>
      </c>
      <c r="C617" s="120" t="s">
        <v>64</v>
      </c>
      <c r="D617" s="120" t="s">
        <v>65</v>
      </c>
      <c r="E617" s="137" t="s">
        <v>152</v>
      </c>
      <c r="F617" s="120" t="s">
        <v>1959</v>
      </c>
      <c r="H617" s="120" t="s">
        <v>2504</v>
      </c>
      <c r="I617" s="120" t="s">
        <v>1657</v>
      </c>
      <c r="J617" s="120" t="s">
        <v>23</v>
      </c>
      <c r="K617" s="126">
        <f>SUMIF(Kalkulator!$C$6:$C$30,I617,Kalkulator!$N$6:$N$30)</f>
        <v>1452</v>
      </c>
      <c r="O617" s="120" t="s">
        <v>3065</v>
      </c>
      <c r="P617" s="120" t="s">
        <v>3066</v>
      </c>
      <c r="R617" s="121" t="str">
        <f>TEXT(Kalkulator!$F$3,"d.mm")&amp;" - "&amp;TEXT(Kalkulator!$H$3,"d.mm.rrrr")</f>
        <v>1.04 - 30.04.2024</v>
      </c>
      <c r="S617" s="122">
        <f>Kalkulator!$F$3</f>
        <v>45383</v>
      </c>
      <c r="T617" s="123">
        <f>Kalkulator!$F$3</f>
        <v>45383</v>
      </c>
      <c r="AD617" s="119" t="str">
        <f>VLOOKUP(F617,Lista!A:A,1,0)</f>
        <v>LOK3088</v>
      </c>
    </row>
    <row r="618" spans="1:30">
      <c r="A618" s="120" t="str">
        <f t="shared" si="11"/>
        <v>Dostępny</v>
      </c>
      <c r="C618" s="120" t="s">
        <v>64</v>
      </c>
      <c r="D618" s="120" t="s">
        <v>65</v>
      </c>
      <c r="E618" s="137" t="s">
        <v>438</v>
      </c>
      <c r="F618" s="120" t="s">
        <v>1201</v>
      </c>
      <c r="H618" s="120" t="s">
        <v>2504</v>
      </c>
      <c r="I618" s="120" t="s">
        <v>1657</v>
      </c>
      <c r="J618" s="120" t="s">
        <v>23</v>
      </c>
      <c r="K618" s="126">
        <f>SUMIF(Kalkulator!$C$6:$C$30,I618,Kalkulator!$N$6:$N$30)</f>
        <v>1452</v>
      </c>
      <c r="O618" s="120" t="s">
        <v>3067</v>
      </c>
      <c r="P618" s="120" t="s">
        <v>3068</v>
      </c>
      <c r="R618" s="121" t="str">
        <f>TEXT(Kalkulator!$F$3,"d.mm")&amp;" - "&amp;TEXT(Kalkulator!$H$3,"d.mm.rrrr")</f>
        <v>1.04 - 30.04.2024</v>
      </c>
      <c r="S618" s="122">
        <f>Kalkulator!$F$3</f>
        <v>45383</v>
      </c>
      <c r="T618" s="123">
        <f>Kalkulator!$F$3</f>
        <v>45383</v>
      </c>
      <c r="AD618" s="119" t="str">
        <f>VLOOKUP(F618,Lista!A:A,1,0)</f>
        <v>LOK3041</v>
      </c>
    </row>
    <row r="619" spans="1:30">
      <c r="A619" s="120" t="str">
        <f t="shared" si="11"/>
        <v>Dostępny</v>
      </c>
      <c r="C619" s="120" t="s">
        <v>64</v>
      </c>
      <c r="D619" s="120" t="s">
        <v>65</v>
      </c>
      <c r="E619" s="137" t="s">
        <v>1963</v>
      </c>
      <c r="F619" s="120" t="s">
        <v>1962</v>
      </c>
      <c r="H619" s="120" t="s">
        <v>2504</v>
      </c>
      <c r="I619" s="120" t="s">
        <v>1657</v>
      </c>
      <c r="J619" s="120" t="s">
        <v>23</v>
      </c>
      <c r="K619" s="126">
        <f>SUMIF(Kalkulator!$C$6:$C$30,I619,Kalkulator!$N$6:$N$30)</f>
        <v>1452</v>
      </c>
      <c r="O619" s="120" t="s">
        <v>3069</v>
      </c>
      <c r="P619" s="120" t="s">
        <v>3070</v>
      </c>
      <c r="R619" s="121" t="str">
        <f>TEXT(Kalkulator!$F$3,"d.mm")&amp;" - "&amp;TEXT(Kalkulator!$H$3,"d.mm.rrrr")</f>
        <v>1.04 - 30.04.2024</v>
      </c>
      <c r="S619" s="122">
        <f>Kalkulator!$F$3</f>
        <v>45383</v>
      </c>
      <c r="T619" s="123">
        <f>Kalkulator!$F$3</f>
        <v>45383</v>
      </c>
      <c r="AD619" s="119" t="str">
        <f>VLOOKUP(F619,Lista!A:A,1,0)</f>
        <v>LOK3087</v>
      </c>
    </row>
    <row r="620" spans="1:30">
      <c r="A620" s="120" t="str">
        <f t="shared" si="11"/>
        <v>Dostępny</v>
      </c>
      <c r="C620" s="120" t="s">
        <v>64</v>
      </c>
      <c r="D620" s="120" t="s">
        <v>65</v>
      </c>
      <c r="E620" s="137" t="s">
        <v>1203</v>
      </c>
      <c r="F620" s="120" t="s">
        <v>1202</v>
      </c>
      <c r="H620" s="120" t="s">
        <v>2504</v>
      </c>
      <c r="I620" s="120" t="s">
        <v>1657</v>
      </c>
      <c r="J620" s="120" t="s">
        <v>23</v>
      </c>
      <c r="K620" s="126">
        <f>SUMIF(Kalkulator!$C$6:$C$30,I620,Kalkulator!$N$6:$N$30)</f>
        <v>1452</v>
      </c>
      <c r="O620" s="120" t="s">
        <v>3071</v>
      </c>
      <c r="P620" s="120" t="s">
        <v>3072</v>
      </c>
      <c r="R620" s="121" t="str">
        <f>TEXT(Kalkulator!$F$3,"d.mm")&amp;" - "&amp;TEXT(Kalkulator!$H$3,"d.mm.rrrr")</f>
        <v>1.04 - 30.04.2024</v>
      </c>
      <c r="S620" s="122">
        <f>Kalkulator!$F$3</f>
        <v>45383</v>
      </c>
      <c r="T620" s="123">
        <f>Kalkulator!$F$3</f>
        <v>45383</v>
      </c>
      <c r="AD620" s="119" t="str">
        <f>VLOOKUP(F620,Lista!A:A,1,0)</f>
        <v>LOK3042</v>
      </c>
    </row>
    <row r="621" spans="1:30">
      <c r="A621" s="120" t="str">
        <f t="shared" si="11"/>
        <v>Dostępny</v>
      </c>
      <c r="C621" s="120" t="s">
        <v>58</v>
      </c>
      <c r="D621" s="120" t="s">
        <v>154</v>
      </c>
      <c r="E621" s="137" t="s">
        <v>1205</v>
      </c>
      <c r="F621" s="120" t="s">
        <v>1204</v>
      </c>
      <c r="H621" s="120" t="s">
        <v>2504</v>
      </c>
      <c r="I621" s="120" t="s">
        <v>1657</v>
      </c>
      <c r="J621" s="120" t="s">
        <v>23</v>
      </c>
      <c r="K621" s="126">
        <f>SUMIF(Kalkulator!$C$6:$C$30,I621,Kalkulator!$N$6:$N$30)</f>
        <v>1452</v>
      </c>
      <c r="O621" s="120" t="s">
        <v>3073</v>
      </c>
      <c r="P621" s="120" t="s">
        <v>3074</v>
      </c>
      <c r="R621" s="121" t="str">
        <f>TEXT(Kalkulator!$F$3,"d.mm")&amp;" - "&amp;TEXT(Kalkulator!$H$3,"d.mm.rrrr")</f>
        <v>1.04 - 30.04.2024</v>
      </c>
      <c r="S621" s="122">
        <f>Kalkulator!$F$3</f>
        <v>45383</v>
      </c>
      <c r="T621" s="123">
        <f>Kalkulator!$F$3</f>
        <v>45383</v>
      </c>
      <c r="AD621" s="119" t="str">
        <f>VLOOKUP(F621,Lista!A:A,1,0)</f>
        <v>LOK3047</v>
      </c>
    </row>
    <row r="622" spans="1:30">
      <c r="A622" s="120" t="str">
        <f t="shared" si="11"/>
        <v>Dostępny</v>
      </c>
      <c r="C622" s="120" t="s">
        <v>58</v>
      </c>
      <c r="D622" s="120" t="s">
        <v>154</v>
      </c>
      <c r="E622" s="137" t="s">
        <v>1207</v>
      </c>
      <c r="F622" s="120" t="s">
        <v>1206</v>
      </c>
      <c r="H622" s="120" t="s">
        <v>2504</v>
      </c>
      <c r="I622" s="120" t="s">
        <v>1657</v>
      </c>
      <c r="J622" s="120" t="s">
        <v>23</v>
      </c>
      <c r="K622" s="126">
        <f>SUMIF(Kalkulator!$C$6:$C$30,I622,Kalkulator!$N$6:$N$30)</f>
        <v>1452</v>
      </c>
      <c r="O622" s="120" t="s">
        <v>3075</v>
      </c>
      <c r="P622" s="120" t="s">
        <v>3076</v>
      </c>
      <c r="R622" s="121" t="str">
        <f>TEXT(Kalkulator!$F$3,"d.mm")&amp;" - "&amp;TEXT(Kalkulator!$H$3,"d.mm.rrrr")</f>
        <v>1.04 - 30.04.2024</v>
      </c>
      <c r="S622" s="122">
        <f>Kalkulator!$F$3</f>
        <v>45383</v>
      </c>
      <c r="T622" s="123">
        <f>Kalkulator!$F$3</f>
        <v>45383</v>
      </c>
      <c r="AD622" s="119" t="str">
        <f>VLOOKUP(F622,Lista!A:A,1,0)</f>
        <v>LOK3046</v>
      </c>
    </row>
    <row r="623" spans="1:30">
      <c r="A623" s="120" t="str">
        <f t="shared" si="11"/>
        <v>Dostępny</v>
      </c>
      <c r="C623" s="120" t="s">
        <v>233</v>
      </c>
      <c r="D623" s="120" t="s">
        <v>1971</v>
      </c>
      <c r="E623" s="137" t="s">
        <v>1972</v>
      </c>
      <c r="F623" s="120" t="s">
        <v>1970</v>
      </c>
      <c r="H623" s="120" t="s">
        <v>2504</v>
      </c>
      <c r="I623" s="120" t="s">
        <v>1657</v>
      </c>
      <c r="J623" s="120" t="s">
        <v>23</v>
      </c>
      <c r="K623" s="126">
        <f>SUMIF(Kalkulator!$C$6:$C$30,I623,Kalkulator!$N$6:$N$30)</f>
        <v>1452</v>
      </c>
      <c r="O623" s="120" t="s">
        <v>3077</v>
      </c>
      <c r="P623" s="120" t="s">
        <v>3078</v>
      </c>
      <c r="R623" s="121" t="str">
        <f>TEXT(Kalkulator!$F$3,"d.mm")&amp;" - "&amp;TEXT(Kalkulator!$H$3,"d.mm.rrrr")</f>
        <v>1.04 - 30.04.2024</v>
      </c>
      <c r="S623" s="122">
        <f>Kalkulator!$F$3</f>
        <v>45383</v>
      </c>
      <c r="T623" s="123">
        <f>Kalkulator!$F$3</f>
        <v>45383</v>
      </c>
      <c r="AD623" s="119" t="str">
        <f>VLOOKUP(F623,Lista!A:A,1,0)</f>
        <v>LOK3119</v>
      </c>
    </row>
    <row r="624" spans="1:30">
      <c r="A624" s="120" t="str">
        <f t="shared" si="11"/>
        <v>Dostępny</v>
      </c>
      <c r="C624" s="120" t="s">
        <v>64</v>
      </c>
      <c r="D624" s="120" t="s">
        <v>1209</v>
      </c>
      <c r="E624" s="137" t="s">
        <v>1210</v>
      </c>
      <c r="F624" s="120" t="s">
        <v>1208</v>
      </c>
      <c r="H624" s="120" t="s">
        <v>2504</v>
      </c>
      <c r="I624" s="120" t="s">
        <v>1657</v>
      </c>
      <c r="J624" s="120" t="s">
        <v>23</v>
      </c>
      <c r="K624" s="126">
        <f>SUMIF(Kalkulator!$C$6:$C$30,I624,Kalkulator!$N$6:$N$30)</f>
        <v>1452</v>
      </c>
      <c r="O624" s="120" t="s">
        <v>3079</v>
      </c>
      <c r="P624" s="120" t="s">
        <v>3080</v>
      </c>
      <c r="R624" s="121" t="str">
        <f>TEXT(Kalkulator!$F$3,"d.mm")&amp;" - "&amp;TEXT(Kalkulator!$H$3,"d.mm.rrrr")</f>
        <v>1.04 - 30.04.2024</v>
      </c>
      <c r="S624" s="122">
        <f>Kalkulator!$F$3</f>
        <v>45383</v>
      </c>
      <c r="T624" s="123">
        <f>Kalkulator!$F$3</f>
        <v>45383</v>
      </c>
      <c r="AD624" s="119" t="str">
        <f>VLOOKUP(F624,Lista!A:A,1,0)</f>
        <v>LOK3048</v>
      </c>
    </row>
    <row r="625" spans="1:30">
      <c r="A625" s="120" t="str">
        <f t="shared" si="11"/>
        <v>Dostępny</v>
      </c>
      <c r="C625" s="120" t="s">
        <v>255</v>
      </c>
      <c r="D625" s="120" t="s">
        <v>331</v>
      </c>
      <c r="E625" s="137" t="s">
        <v>1212</v>
      </c>
      <c r="F625" s="120" t="s">
        <v>1211</v>
      </c>
      <c r="H625" s="120" t="s">
        <v>2504</v>
      </c>
      <c r="I625" s="120" t="s">
        <v>1657</v>
      </c>
      <c r="J625" s="120" t="s">
        <v>23</v>
      </c>
      <c r="K625" s="126">
        <f>SUMIF(Kalkulator!$C$6:$C$30,I625,Kalkulator!$N$6:$N$30)</f>
        <v>1452</v>
      </c>
      <c r="O625" s="120" t="s">
        <v>3081</v>
      </c>
      <c r="P625" s="120" t="s">
        <v>3082</v>
      </c>
      <c r="R625" s="121" t="str">
        <f>TEXT(Kalkulator!$F$3,"d.mm")&amp;" - "&amp;TEXT(Kalkulator!$H$3,"d.mm.rrrr")</f>
        <v>1.04 - 30.04.2024</v>
      </c>
      <c r="S625" s="122">
        <f>Kalkulator!$F$3</f>
        <v>45383</v>
      </c>
      <c r="T625" s="123">
        <f>Kalkulator!$F$3</f>
        <v>45383</v>
      </c>
      <c r="AD625" s="119" t="str">
        <f>VLOOKUP(F625,Lista!A:A,1,0)</f>
        <v>LOK3049</v>
      </c>
    </row>
    <row r="626" spans="1:30">
      <c r="A626" s="120" t="str">
        <f t="shared" si="11"/>
        <v>Dostępny</v>
      </c>
      <c r="C626" s="120" t="s">
        <v>29</v>
      </c>
      <c r="D626" s="120" t="s">
        <v>1214</v>
      </c>
      <c r="E626" s="137" t="s">
        <v>1215</v>
      </c>
      <c r="F626" s="120" t="s">
        <v>1213</v>
      </c>
      <c r="H626" s="120" t="s">
        <v>2504</v>
      </c>
      <c r="I626" s="120" t="s">
        <v>1657</v>
      </c>
      <c r="J626" s="120" t="s">
        <v>23</v>
      </c>
      <c r="K626" s="126">
        <f>SUMIF(Kalkulator!$C$6:$C$30,I626,Kalkulator!$N$6:$N$30)</f>
        <v>1452</v>
      </c>
      <c r="O626" s="120" t="s">
        <v>3083</v>
      </c>
      <c r="P626" s="120" t="s">
        <v>3084</v>
      </c>
      <c r="R626" s="121" t="str">
        <f>TEXT(Kalkulator!$F$3,"d.mm")&amp;" - "&amp;TEXT(Kalkulator!$H$3,"d.mm.rrrr")</f>
        <v>1.04 - 30.04.2024</v>
      </c>
      <c r="S626" s="122">
        <f>Kalkulator!$F$3</f>
        <v>45383</v>
      </c>
      <c r="T626" s="123">
        <f>Kalkulator!$F$3</f>
        <v>45383</v>
      </c>
      <c r="AD626" s="119" t="str">
        <f>VLOOKUP(F626,Lista!A:A,1,0)</f>
        <v>LOK2865</v>
      </c>
    </row>
    <row r="627" spans="1:30">
      <c r="A627" s="120" t="str">
        <f t="shared" si="11"/>
        <v>Dostępny</v>
      </c>
      <c r="C627" s="120" t="s">
        <v>233</v>
      </c>
      <c r="D627" s="120" t="s">
        <v>234</v>
      </c>
      <c r="E627" s="137" t="s">
        <v>733</v>
      </c>
      <c r="F627" s="120" t="s">
        <v>732</v>
      </c>
      <c r="H627" s="120" t="s">
        <v>2504</v>
      </c>
      <c r="I627" s="120" t="s">
        <v>1977</v>
      </c>
      <c r="J627" s="120" t="s">
        <v>23</v>
      </c>
      <c r="K627" s="126">
        <f>SUMIF(Kalkulator!$C$6:$C$30,I627,Kalkulator!$N$6:$N$30)</f>
        <v>7562.5</v>
      </c>
      <c r="O627" s="120" t="s">
        <v>2631</v>
      </c>
      <c r="P627" s="120" t="s">
        <v>2632</v>
      </c>
      <c r="R627" s="121" t="str">
        <f>TEXT(Kalkulator!$F$3,"d.mm")&amp;" - "&amp;TEXT(Kalkulator!$H$3,"d.mm.rrrr")</f>
        <v>1.04 - 30.04.2024</v>
      </c>
      <c r="S627" s="122">
        <f>Kalkulator!$F$3</f>
        <v>45383</v>
      </c>
      <c r="T627" s="123">
        <f>Kalkulator!$F$3</f>
        <v>45383</v>
      </c>
      <c r="AD627" s="119" t="str">
        <f>VLOOKUP(F627,Lista!A:A,1,0)</f>
        <v>LOK2617</v>
      </c>
    </row>
    <row r="628" spans="1:30">
      <c r="A628" s="120" t="str">
        <f t="shared" si="11"/>
        <v>Dostępny</v>
      </c>
      <c r="C628" s="120" t="s">
        <v>58</v>
      </c>
      <c r="D628" s="120" t="s">
        <v>96</v>
      </c>
      <c r="E628" s="137" t="s">
        <v>730</v>
      </c>
      <c r="F628" s="120" t="s">
        <v>729</v>
      </c>
      <c r="H628" s="120" t="s">
        <v>2504</v>
      </c>
      <c r="I628" s="120" t="s">
        <v>1977</v>
      </c>
      <c r="J628" s="120" t="s">
        <v>23</v>
      </c>
      <c r="K628" s="126">
        <f>SUMIF(Kalkulator!$C$6:$C$30,I628,Kalkulator!$N$6:$N$30)</f>
        <v>7562.5</v>
      </c>
      <c r="O628" s="120" t="s">
        <v>3085</v>
      </c>
      <c r="P628" s="120" t="s">
        <v>3086</v>
      </c>
      <c r="R628" s="121" t="str">
        <f>TEXT(Kalkulator!$F$3,"d.mm")&amp;" - "&amp;TEXT(Kalkulator!$H$3,"d.mm.rrrr")</f>
        <v>1.04 - 30.04.2024</v>
      </c>
      <c r="S628" s="122">
        <f>Kalkulator!$F$3</f>
        <v>45383</v>
      </c>
      <c r="T628" s="123">
        <f>Kalkulator!$F$3</f>
        <v>45383</v>
      </c>
      <c r="AD628" s="119" t="str">
        <f>VLOOKUP(F628,Lista!A:A,1,0)</f>
        <v>LOK2616</v>
      </c>
    </row>
    <row r="629" spans="1:30">
      <c r="A629" s="120" t="str">
        <f t="shared" si="11"/>
        <v>Dostępny</v>
      </c>
      <c r="C629" s="120" t="s">
        <v>18</v>
      </c>
      <c r="D629" s="120" t="s">
        <v>19</v>
      </c>
      <c r="E629" s="137" t="s">
        <v>727</v>
      </c>
      <c r="F629" s="120" t="s">
        <v>726</v>
      </c>
      <c r="H629" s="120" t="s">
        <v>2504</v>
      </c>
      <c r="I629" s="120" t="s">
        <v>1977</v>
      </c>
      <c r="J629" s="120" t="s">
        <v>23</v>
      </c>
      <c r="K629" s="126">
        <f>SUMIF(Kalkulator!$C$6:$C$30,I629,Kalkulator!$N$6:$N$30)</f>
        <v>7562.5</v>
      </c>
      <c r="O629" s="120" t="s">
        <v>3087</v>
      </c>
      <c r="P629" s="120" t="s">
        <v>3088</v>
      </c>
      <c r="R629" s="121" t="str">
        <f>TEXT(Kalkulator!$F$3,"d.mm")&amp;" - "&amp;TEXT(Kalkulator!$H$3,"d.mm.rrrr")</f>
        <v>1.04 - 30.04.2024</v>
      </c>
      <c r="S629" s="122">
        <f>Kalkulator!$F$3</f>
        <v>45383</v>
      </c>
      <c r="T629" s="123">
        <f>Kalkulator!$F$3</f>
        <v>45383</v>
      </c>
      <c r="AD629" s="119" t="str">
        <f>VLOOKUP(F629,Lista!A:A,1,0)</f>
        <v>LOK2615</v>
      </c>
    </row>
    <row r="630" spans="1:30">
      <c r="A630" s="120" t="str">
        <f t="shared" si="11"/>
        <v>Dostępny</v>
      </c>
      <c r="C630" s="120" t="s">
        <v>18</v>
      </c>
      <c r="D630" s="120" t="s">
        <v>19</v>
      </c>
      <c r="E630" s="137" t="s">
        <v>1263</v>
      </c>
      <c r="F630" s="120" t="s">
        <v>1262</v>
      </c>
      <c r="H630" s="120" t="s">
        <v>2504</v>
      </c>
      <c r="I630" s="120" t="s">
        <v>1977</v>
      </c>
      <c r="J630" s="120" t="s">
        <v>23</v>
      </c>
      <c r="K630" s="126">
        <f>SUMIF(Kalkulator!$C$6:$C$30,I630,Kalkulator!$N$6:$N$30)</f>
        <v>7562.5</v>
      </c>
      <c r="O630" s="120" t="s">
        <v>3089</v>
      </c>
      <c r="P630" s="120" t="s">
        <v>3090</v>
      </c>
      <c r="R630" s="121" t="str">
        <f>TEXT(Kalkulator!$F$3,"d.mm")&amp;" - "&amp;TEXT(Kalkulator!$H$3,"d.mm.rrrr")</f>
        <v>1.04 - 30.04.2024</v>
      </c>
      <c r="S630" s="122">
        <f>Kalkulator!$F$3</f>
        <v>45383</v>
      </c>
      <c r="T630" s="123">
        <f>Kalkulator!$F$3</f>
        <v>45383</v>
      </c>
      <c r="AD630" s="119" t="str">
        <f>VLOOKUP(F630,Lista!A:A,1,0)</f>
        <v>LOK3067</v>
      </c>
    </row>
    <row r="631" spans="1:30">
      <c r="A631" s="120" t="str">
        <f t="shared" si="11"/>
        <v>Dostępny</v>
      </c>
      <c r="C631" s="120" t="s">
        <v>58</v>
      </c>
      <c r="D631" s="120" t="s">
        <v>242</v>
      </c>
      <c r="E631" s="137" t="s">
        <v>725</v>
      </c>
      <c r="F631" s="120" t="s">
        <v>724</v>
      </c>
      <c r="H631" s="120" t="s">
        <v>2504</v>
      </c>
      <c r="I631" s="120" t="s">
        <v>1977</v>
      </c>
      <c r="J631" s="120" t="s">
        <v>23</v>
      </c>
      <c r="K631" s="126">
        <f>SUMIF(Kalkulator!$C$6:$C$30,I631,Kalkulator!$N$6:$N$30)</f>
        <v>7562.5</v>
      </c>
      <c r="O631" s="120" t="s">
        <v>3091</v>
      </c>
      <c r="P631" s="120" t="s">
        <v>3092</v>
      </c>
      <c r="R631" s="121" t="str">
        <f>TEXT(Kalkulator!$F$3,"d.mm")&amp;" - "&amp;TEXT(Kalkulator!$H$3,"d.mm.rrrr")</f>
        <v>1.04 - 30.04.2024</v>
      </c>
      <c r="S631" s="122">
        <f>Kalkulator!$F$3</f>
        <v>45383</v>
      </c>
      <c r="T631" s="123">
        <f>Kalkulator!$F$3</f>
        <v>45383</v>
      </c>
      <c r="AD631" s="119" t="str">
        <f>VLOOKUP(F631,Lista!A:A,1,0)</f>
        <v>LOK2614</v>
      </c>
    </row>
    <row r="632" spans="1:30">
      <c r="A632" s="120" t="str">
        <f t="shared" si="11"/>
        <v>Dostępny</v>
      </c>
      <c r="C632" s="120" t="s">
        <v>49</v>
      </c>
      <c r="D632" s="120" t="s">
        <v>50</v>
      </c>
      <c r="E632" s="137" t="s">
        <v>722</v>
      </c>
      <c r="F632" s="120" t="s">
        <v>721</v>
      </c>
      <c r="H632" s="120" t="s">
        <v>2504</v>
      </c>
      <c r="I632" s="120" t="s">
        <v>1977</v>
      </c>
      <c r="J632" s="120" t="s">
        <v>23</v>
      </c>
      <c r="K632" s="126">
        <f>SUMIF(Kalkulator!$C$6:$C$30,I632,Kalkulator!$N$6:$N$30)</f>
        <v>7562.5</v>
      </c>
      <c r="O632" s="120" t="s">
        <v>3093</v>
      </c>
      <c r="P632" s="120" t="s">
        <v>3094</v>
      </c>
      <c r="R632" s="121" t="str">
        <f>TEXT(Kalkulator!$F$3,"d.mm")&amp;" - "&amp;TEXT(Kalkulator!$H$3,"d.mm.rrrr")</f>
        <v>1.04 - 30.04.2024</v>
      </c>
      <c r="S632" s="122">
        <f>Kalkulator!$F$3</f>
        <v>45383</v>
      </c>
      <c r="T632" s="123">
        <f>Kalkulator!$F$3</f>
        <v>45383</v>
      </c>
      <c r="AD632" s="119" t="str">
        <f>VLOOKUP(F632,Lista!A:A,1,0)</f>
        <v>LOK2612</v>
      </c>
    </row>
    <row r="633" spans="1:30">
      <c r="A633" s="120" t="str">
        <f t="shared" si="11"/>
        <v>Dostępny</v>
      </c>
      <c r="C633" s="120" t="s">
        <v>49</v>
      </c>
      <c r="D633" s="120" t="s">
        <v>50</v>
      </c>
      <c r="E633" s="137" t="s">
        <v>628</v>
      </c>
      <c r="F633" s="120" t="s">
        <v>723</v>
      </c>
      <c r="H633" s="120" t="s">
        <v>2504</v>
      </c>
      <c r="I633" s="120" t="s">
        <v>1977</v>
      </c>
      <c r="J633" s="120" t="s">
        <v>23</v>
      </c>
      <c r="K633" s="126">
        <f>SUMIF(Kalkulator!$C$6:$C$30,I633,Kalkulator!$N$6:$N$30)</f>
        <v>7562.5</v>
      </c>
      <c r="O633" s="120" t="s">
        <v>3095</v>
      </c>
      <c r="P633" s="120" t="s">
        <v>3096</v>
      </c>
      <c r="R633" s="121" t="str">
        <f>TEXT(Kalkulator!$F$3,"d.mm")&amp;" - "&amp;TEXT(Kalkulator!$H$3,"d.mm.rrrr")</f>
        <v>1.04 - 30.04.2024</v>
      </c>
      <c r="S633" s="122">
        <f>Kalkulator!$F$3</f>
        <v>45383</v>
      </c>
      <c r="T633" s="123">
        <f>Kalkulator!$F$3</f>
        <v>45383</v>
      </c>
      <c r="AD633" s="119" t="str">
        <f>VLOOKUP(F633,Lista!A:A,1,0)</f>
        <v>LOK2613</v>
      </c>
    </row>
    <row r="634" spans="1:30">
      <c r="A634" s="120" t="str">
        <f t="shared" si="11"/>
        <v>Dostępny</v>
      </c>
      <c r="C634" s="120" t="s">
        <v>58</v>
      </c>
      <c r="D634" s="120" t="s">
        <v>190</v>
      </c>
      <c r="E634" s="137" t="s">
        <v>720</v>
      </c>
      <c r="F634" s="120" t="s">
        <v>719</v>
      </c>
      <c r="H634" s="120" t="s">
        <v>2504</v>
      </c>
      <c r="I634" s="120" t="s">
        <v>1977</v>
      </c>
      <c r="J634" s="120" t="s">
        <v>23</v>
      </c>
      <c r="K634" s="126">
        <f>SUMIF(Kalkulator!$C$6:$C$30,I634,Kalkulator!$N$6:$N$30)</f>
        <v>7562.5</v>
      </c>
      <c r="O634" s="120" t="s">
        <v>3097</v>
      </c>
      <c r="P634" s="120" t="s">
        <v>3098</v>
      </c>
      <c r="R634" s="121" t="str">
        <f>TEXT(Kalkulator!$F$3,"d.mm")&amp;" - "&amp;TEXT(Kalkulator!$H$3,"d.mm.rrrr")</f>
        <v>1.04 - 30.04.2024</v>
      </c>
      <c r="S634" s="122">
        <f>Kalkulator!$F$3</f>
        <v>45383</v>
      </c>
      <c r="T634" s="123">
        <f>Kalkulator!$F$3</f>
        <v>45383</v>
      </c>
      <c r="AD634" s="119" t="str">
        <f>VLOOKUP(F634,Lista!A:A,1,0)</f>
        <v>LOK2611</v>
      </c>
    </row>
    <row r="635" spans="1:30">
      <c r="A635" s="120" t="str">
        <f t="shared" si="11"/>
        <v>Dostępny</v>
      </c>
      <c r="C635" s="120" t="s">
        <v>58</v>
      </c>
      <c r="D635" s="120" t="s">
        <v>59</v>
      </c>
      <c r="E635" s="137" t="s">
        <v>718</v>
      </c>
      <c r="F635" s="120" t="s">
        <v>717</v>
      </c>
      <c r="H635" s="120" t="s">
        <v>2504</v>
      </c>
      <c r="I635" s="120" t="s">
        <v>1977</v>
      </c>
      <c r="J635" s="120" t="s">
        <v>23</v>
      </c>
      <c r="K635" s="126">
        <f>SUMIF(Kalkulator!$C$6:$C$30,I635,Kalkulator!$N$6:$N$30)</f>
        <v>7562.5</v>
      </c>
      <c r="O635" s="120" t="s">
        <v>3099</v>
      </c>
      <c r="P635" s="120" t="s">
        <v>3100</v>
      </c>
      <c r="R635" s="121" t="str">
        <f>TEXT(Kalkulator!$F$3,"d.mm")&amp;" - "&amp;TEXT(Kalkulator!$H$3,"d.mm.rrrr")</f>
        <v>1.04 - 30.04.2024</v>
      </c>
      <c r="S635" s="122">
        <f>Kalkulator!$F$3</f>
        <v>45383</v>
      </c>
      <c r="T635" s="123">
        <f>Kalkulator!$F$3</f>
        <v>45383</v>
      </c>
      <c r="AD635" s="119" t="str">
        <f>VLOOKUP(F635,Lista!A:A,1,0)</f>
        <v>LOK2610</v>
      </c>
    </row>
    <row r="636" spans="1:30">
      <c r="A636" s="120" t="str">
        <f t="shared" si="11"/>
        <v>Dostępny</v>
      </c>
      <c r="C636" s="120" t="s">
        <v>54</v>
      </c>
      <c r="D636" s="120" t="s">
        <v>55</v>
      </c>
      <c r="E636" s="137" t="s">
        <v>716</v>
      </c>
      <c r="F636" s="120" t="s">
        <v>715</v>
      </c>
      <c r="H636" s="120" t="s">
        <v>2504</v>
      </c>
      <c r="I636" s="120" t="s">
        <v>1977</v>
      </c>
      <c r="J636" s="120" t="s">
        <v>23</v>
      </c>
      <c r="K636" s="126">
        <f>SUMIF(Kalkulator!$C$6:$C$30,I636,Kalkulator!$N$6:$N$30)</f>
        <v>7562.5</v>
      </c>
      <c r="O636" s="120" t="s">
        <v>3101</v>
      </c>
      <c r="P636" s="120" t="s">
        <v>3102</v>
      </c>
      <c r="R636" s="121" t="str">
        <f>TEXT(Kalkulator!$F$3,"d.mm")&amp;" - "&amp;TEXT(Kalkulator!$H$3,"d.mm.rrrr")</f>
        <v>1.04 - 30.04.2024</v>
      </c>
      <c r="S636" s="122">
        <f>Kalkulator!$F$3</f>
        <v>45383</v>
      </c>
      <c r="T636" s="123">
        <f>Kalkulator!$F$3</f>
        <v>45383</v>
      </c>
      <c r="AD636" s="119" t="str">
        <f>VLOOKUP(F636,Lista!A:A,1,0)</f>
        <v>LOK2609</v>
      </c>
    </row>
    <row r="637" spans="1:30">
      <c r="A637" s="120" t="str">
        <f t="shared" si="11"/>
        <v>Dostępny</v>
      </c>
      <c r="C637" s="120" t="s">
        <v>117</v>
      </c>
      <c r="D637" s="120" t="s">
        <v>118</v>
      </c>
      <c r="E637" s="137" t="s">
        <v>711</v>
      </c>
      <c r="F637" s="120" t="s">
        <v>710</v>
      </c>
      <c r="H637" s="120" t="s">
        <v>2504</v>
      </c>
      <c r="I637" s="120" t="s">
        <v>1977</v>
      </c>
      <c r="J637" s="120" t="s">
        <v>23</v>
      </c>
      <c r="K637" s="126">
        <f>SUMIF(Kalkulator!$C$6:$C$30,I637,Kalkulator!$N$6:$N$30)</f>
        <v>7562.5</v>
      </c>
      <c r="O637" s="120" t="s">
        <v>3103</v>
      </c>
      <c r="P637" s="120" t="s">
        <v>3104</v>
      </c>
      <c r="R637" s="121" t="str">
        <f>TEXT(Kalkulator!$F$3,"d.mm")&amp;" - "&amp;TEXT(Kalkulator!$H$3,"d.mm.rrrr")</f>
        <v>1.04 - 30.04.2024</v>
      </c>
      <c r="S637" s="122">
        <f>Kalkulator!$F$3</f>
        <v>45383</v>
      </c>
      <c r="T637" s="123">
        <f>Kalkulator!$F$3</f>
        <v>45383</v>
      </c>
      <c r="AD637" s="119" t="str">
        <f>VLOOKUP(F637,Lista!A:A,1,0)</f>
        <v>LOK2607</v>
      </c>
    </row>
    <row r="638" spans="1:30">
      <c r="A638" s="120" t="str">
        <f t="shared" si="11"/>
        <v>Dostępny</v>
      </c>
      <c r="C638" s="120" t="s">
        <v>117</v>
      </c>
      <c r="D638" s="120" t="s">
        <v>118</v>
      </c>
      <c r="E638" s="137" t="s">
        <v>714</v>
      </c>
      <c r="F638" s="120" t="s">
        <v>713</v>
      </c>
      <c r="H638" s="120" t="s">
        <v>2504</v>
      </c>
      <c r="I638" s="120" t="s">
        <v>1977</v>
      </c>
      <c r="J638" s="120" t="s">
        <v>23</v>
      </c>
      <c r="K638" s="126">
        <f>SUMIF(Kalkulator!$C$6:$C$30,I638,Kalkulator!$N$6:$N$30)</f>
        <v>7562.5</v>
      </c>
      <c r="O638" s="120" t="s">
        <v>3105</v>
      </c>
      <c r="P638" s="120" t="s">
        <v>3106</v>
      </c>
      <c r="R638" s="121" t="str">
        <f>TEXT(Kalkulator!$F$3,"d.mm")&amp;" - "&amp;TEXT(Kalkulator!$H$3,"d.mm.rrrr")</f>
        <v>1.04 - 30.04.2024</v>
      </c>
      <c r="S638" s="122">
        <f>Kalkulator!$F$3</f>
        <v>45383</v>
      </c>
      <c r="T638" s="123">
        <f>Kalkulator!$F$3</f>
        <v>45383</v>
      </c>
      <c r="AD638" s="119" t="str">
        <f>VLOOKUP(F638,Lista!A:A,1,0)</f>
        <v>LOK2608</v>
      </c>
    </row>
    <row r="639" spans="1:30">
      <c r="A639" s="120" t="str">
        <f t="shared" si="11"/>
        <v>Dostępny</v>
      </c>
      <c r="C639" s="120" t="s">
        <v>117</v>
      </c>
      <c r="D639" s="120" t="s">
        <v>118</v>
      </c>
      <c r="E639" s="137" t="s">
        <v>783</v>
      </c>
      <c r="F639" s="120" t="s">
        <v>782</v>
      </c>
      <c r="H639" s="120" t="s">
        <v>2504</v>
      </c>
      <c r="I639" s="120" t="s">
        <v>1977</v>
      </c>
      <c r="J639" s="120" t="s">
        <v>23</v>
      </c>
      <c r="K639" s="126">
        <f>SUMIF(Kalkulator!$C$6:$C$30,I639,Kalkulator!$N$6:$N$30)</f>
        <v>7562.5</v>
      </c>
      <c r="O639" s="120" t="s">
        <v>3107</v>
      </c>
      <c r="P639" s="120" t="s">
        <v>3108</v>
      </c>
      <c r="R639" s="121" t="str">
        <f>TEXT(Kalkulator!$F$3,"d.mm")&amp;" - "&amp;TEXT(Kalkulator!$H$3,"d.mm.rrrr")</f>
        <v>1.04 - 30.04.2024</v>
      </c>
      <c r="S639" s="122">
        <f>Kalkulator!$F$3</f>
        <v>45383</v>
      </c>
      <c r="T639" s="123">
        <f>Kalkulator!$F$3</f>
        <v>45383</v>
      </c>
      <c r="AD639" s="119" t="str">
        <f>VLOOKUP(F639,Lista!A:A,1,0)</f>
        <v>LOK2756</v>
      </c>
    </row>
    <row r="640" spans="1:30">
      <c r="A640" s="120" t="str">
        <f t="shared" si="11"/>
        <v>Dostępny</v>
      </c>
      <c r="C640" s="120" t="s">
        <v>44</v>
      </c>
      <c r="D640" s="120" t="s">
        <v>45</v>
      </c>
      <c r="E640" s="137" t="s">
        <v>46</v>
      </c>
      <c r="F640" s="120" t="s">
        <v>709</v>
      </c>
      <c r="H640" s="120" t="s">
        <v>2504</v>
      </c>
      <c r="I640" s="120" t="s">
        <v>1977</v>
      </c>
      <c r="J640" s="120" t="s">
        <v>23</v>
      </c>
      <c r="K640" s="126">
        <f>SUMIF(Kalkulator!$C$6:$C$30,I640,Kalkulator!$N$6:$N$30)</f>
        <v>7562.5</v>
      </c>
      <c r="O640" s="120" t="s">
        <v>3109</v>
      </c>
      <c r="P640" s="120" t="s">
        <v>3110</v>
      </c>
      <c r="R640" s="121" t="str">
        <f>TEXT(Kalkulator!$F$3,"d.mm")&amp;" - "&amp;TEXT(Kalkulator!$H$3,"d.mm.rrrr")</f>
        <v>1.04 - 30.04.2024</v>
      </c>
      <c r="S640" s="122">
        <f>Kalkulator!$F$3</f>
        <v>45383</v>
      </c>
      <c r="T640" s="123">
        <f>Kalkulator!$F$3</f>
        <v>45383</v>
      </c>
      <c r="AD640" s="119" t="str">
        <f>VLOOKUP(F640,Lista!A:A,1,0)</f>
        <v>LOK2606</v>
      </c>
    </row>
    <row r="641" spans="1:30">
      <c r="A641" s="120" t="str">
        <f t="shared" si="11"/>
        <v>Dostępny</v>
      </c>
      <c r="C641" s="120" t="s">
        <v>117</v>
      </c>
      <c r="D641" s="120" t="s">
        <v>785</v>
      </c>
      <c r="E641" s="137" t="s">
        <v>786</v>
      </c>
      <c r="F641" s="120" t="s">
        <v>784</v>
      </c>
      <c r="H641" s="120" t="s">
        <v>2504</v>
      </c>
      <c r="I641" s="120" t="s">
        <v>1977</v>
      </c>
      <c r="J641" s="120" t="s">
        <v>23</v>
      </c>
      <c r="K641" s="126">
        <f>SUMIF(Kalkulator!$C$6:$C$30,I641,Kalkulator!$N$6:$N$30)</f>
        <v>7562.5</v>
      </c>
      <c r="O641" s="120" t="s">
        <v>3111</v>
      </c>
      <c r="P641" s="120" t="s">
        <v>3112</v>
      </c>
      <c r="R641" s="121" t="str">
        <f>TEXT(Kalkulator!$F$3,"d.mm")&amp;" - "&amp;TEXT(Kalkulator!$H$3,"d.mm.rrrr")</f>
        <v>1.04 - 30.04.2024</v>
      </c>
      <c r="S641" s="122">
        <f>Kalkulator!$F$3</f>
        <v>45383</v>
      </c>
      <c r="T641" s="123">
        <f>Kalkulator!$F$3</f>
        <v>45383</v>
      </c>
      <c r="AD641" s="119" t="str">
        <f>VLOOKUP(F641,Lista!A:A,1,0)</f>
        <v>LOK2774</v>
      </c>
    </row>
    <row r="642" spans="1:30">
      <c r="A642" s="120" t="str">
        <f t="shared" si="11"/>
        <v>Dostępny</v>
      </c>
      <c r="C642" s="120" t="s">
        <v>132</v>
      </c>
      <c r="D642" s="120" t="s">
        <v>135</v>
      </c>
      <c r="E642" s="137" t="s">
        <v>708</v>
      </c>
      <c r="F642" s="120" t="s">
        <v>707</v>
      </c>
      <c r="H642" s="120" t="s">
        <v>2504</v>
      </c>
      <c r="I642" s="120" t="s">
        <v>1977</v>
      </c>
      <c r="J642" s="120" t="s">
        <v>23</v>
      </c>
      <c r="K642" s="126">
        <f>SUMIF(Kalkulator!$C$6:$C$30,I642,Kalkulator!$N$6:$N$30)</f>
        <v>7562.5</v>
      </c>
      <c r="O642" s="120" t="s">
        <v>3113</v>
      </c>
      <c r="P642" s="120" t="s">
        <v>3114</v>
      </c>
      <c r="R642" s="121" t="str">
        <f>TEXT(Kalkulator!$F$3,"d.mm")&amp;" - "&amp;TEXT(Kalkulator!$H$3,"d.mm.rrrr")</f>
        <v>1.04 - 30.04.2024</v>
      </c>
      <c r="S642" s="122">
        <f>Kalkulator!$F$3</f>
        <v>45383</v>
      </c>
      <c r="T642" s="123">
        <f>Kalkulator!$F$3</f>
        <v>45383</v>
      </c>
      <c r="AD642" s="119" t="str">
        <f>VLOOKUP(F642,Lista!A:A,1,0)</f>
        <v>LOK2605</v>
      </c>
    </row>
    <row r="643" spans="1:30">
      <c r="A643" s="120" t="str">
        <f t="shared" si="11"/>
        <v>Dostępny</v>
      </c>
      <c r="C643" s="120" t="s">
        <v>29</v>
      </c>
      <c r="D643" s="120" t="s">
        <v>409</v>
      </c>
      <c r="E643" s="137" t="s">
        <v>1548</v>
      </c>
      <c r="F643" s="120" t="s">
        <v>1547</v>
      </c>
      <c r="H643" s="120" t="s">
        <v>2504</v>
      </c>
      <c r="I643" s="120" t="s">
        <v>1977</v>
      </c>
      <c r="J643" s="120" t="s">
        <v>23</v>
      </c>
      <c r="K643" s="126">
        <f>SUMIF(Kalkulator!$C$6:$C$30,I643,Kalkulator!$N$6:$N$30)</f>
        <v>7562.5</v>
      </c>
      <c r="O643" s="120" t="s">
        <v>3115</v>
      </c>
      <c r="P643" s="120" t="s">
        <v>3116</v>
      </c>
      <c r="R643" s="121" t="str">
        <f>TEXT(Kalkulator!$F$3,"d.mm")&amp;" - "&amp;TEXT(Kalkulator!$H$3,"d.mm.rrrr")</f>
        <v>1.04 - 30.04.2024</v>
      </c>
      <c r="S643" s="122">
        <f>Kalkulator!$F$3</f>
        <v>45383</v>
      </c>
      <c r="T643" s="123">
        <f>Kalkulator!$F$3</f>
        <v>45383</v>
      </c>
      <c r="AD643" s="119" t="str">
        <f>VLOOKUP(F643,Lista!A:A,1,0)</f>
        <v>LOK3077</v>
      </c>
    </row>
    <row r="644" spans="1:30">
      <c r="A644" s="120" t="str">
        <f t="shared" si="11"/>
        <v>Dostępny</v>
      </c>
      <c r="C644" s="120" t="s">
        <v>18</v>
      </c>
      <c r="D644" s="120" t="s">
        <v>146</v>
      </c>
      <c r="E644" s="137" t="s">
        <v>705</v>
      </c>
      <c r="F644" s="120" t="s">
        <v>704</v>
      </c>
      <c r="H644" s="120" t="s">
        <v>2504</v>
      </c>
      <c r="I644" s="120" t="s">
        <v>1977</v>
      </c>
      <c r="J644" s="120" t="s">
        <v>23</v>
      </c>
      <c r="K644" s="126">
        <f>SUMIF(Kalkulator!$C$6:$C$30,I644,Kalkulator!$N$6:$N$30)</f>
        <v>7562.5</v>
      </c>
      <c r="O644" s="120" t="s">
        <v>3117</v>
      </c>
      <c r="P644" s="120" t="s">
        <v>3118</v>
      </c>
      <c r="R644" s="121" t="str">
        <f>TEXT(Kalkulator!$F$3,"d.mm")&amp;" - "&amp;TEXT(Kalkulator!$H$3,"d.mm.rrrr")</f>
        <v>1.04 - 30.04.2024</v>
      </c>
      <c r="S644" s="122">
        <f>Kalkulator!$F$3</f>
        <v>45383</v>
      </c>
      <c r="T644" s="123">
        <f>Kalkulator!$F$3</f>
        <v>45383</v>
      </c>
      <c r="AD644" s="119" t="str">
        <f>VLOOKUP(F644,Lista!A:A,1,0)</f>
        <v>LOK2604</v>
      </c>
    </row>
    <row r="645" spans="1:30">
      <c r="A645" s="120" t="str">
        <f t="shared" si="11"/>
        <v>Dostępny</v>
      </c>
      <c r="C645" s="120" t="s">
        <v>64</v>
      </c>
      <c r="D645" s="120" t="s">
        <v>357</v>
      </c>
      <c r="E645" s="137" t="s">
        <v>358</v>
      </c>
      <c r="F645" s="120" t="s">
        <v>703</v>
      </c>
      <c r="H645" s="120" t="s">
        <v>2504</v>
      </c>
      <c r="I645" s="120" t="s">
        <v>1977</v>
      </c>
      <c r="J645" s="120" t="s">
        <v>23</v>
      </c>
      <c r="K645" s="126">
        <f>SUMIF(Kalkulator!$C$6:$C$30,I645,Kalkulator!$N$6:$N$30)</f>
        <v>7562.5</v>
      </c>
      <c r="O645" s="120" t="s">
        <v>3119</v>
      </c>
      <c r="P645" s="120" t="s">
        <v>3120</v>
      </c>
      <c r="R645" s="121" t="str">
        <f>TEXT(Kalkulator!$F$3,"d.mm")&amp;" - "&amp;TEXT(Kalkulator!$H$3,"d.mm.rrrr")</f>
        <v>1.04 - 30.04.2024</v>
      </c>
      <c r="S645" s="122">
        <f>Kalkulator!$F$3</f>
        <v>45383</v>
      </c>
      <c r="T645" s="123">
        <f>Kalkulator!$F$3</f>
        <v>45383</v>
      </c>
      <c r="AD645" s="119" t="str">
        <f>VLOOKUP(F645,Lista!A:A,1,0)</f>
        <v>LOK2603</v>
      </c>
    </row>
    <row r="646" spans="1:30">
      <c r="A646" s="120" t="str">
        <f t="shared" si="11"/>
        <v>Dostępny</v>
      </c>
      <c r="C646" s="120" t="s">
        <v>29</v>
      </c>
      <c r="D646" s="120" t="s">
        <v>30</v>
      </c>
      <c r="E646" s="137" t="s">
        <v>693</v>
      </c>
      <c r="F646" s="120" t="s">
        <v>692</v>
      </c>
      <c r="H646" s="120" t="s">
        <v>2504</v>
      </c>
      <c r="I646" s="120" t="s">
        <v>1977</v>
      </c>
      <c r="J646" s="120" t="s">
        <v>23</v>
      </c>
      <c r="K646" s="126">
        <f>SUMIF(Kalkulator!$C$6:$C$30,I646,Kalkulator!$N$6:$N$30)</f>
        <v>7562.5</v>
      </c>
      <c r="O646" s="120" t="s">
        <v>3121</v>
      </c>
      <c r="P646" s="120" t="s">
        <v>3122</v>
      </c>
      <c r="R646" s="121" t="str">
        <f>TEXT(Kalkulator!$F$3,"d.mm")&amp;" - "&amp;TEXT(Kalkulator!$H$3,"d.mm.rrrr")</f>
        <v>1.04 - 30.04.2024</v>
      </c>
      <c r="S646" s="122">
        <f>Kalkulator!$F$3</f>
        <v>45383</v>
      </c>
      <c r="T646" s="123">
        <f>Kalkulator!$F$3</f>
        <v>45383</v>
      </c>
      <c r="AD646" s="119" t="str">
        <f>VLOOKUP(F646,Lista!A:A,1,0)</f>
        <v>LOK2597</v>
      </c>
    </row>
    <row r="647" spans="1:30">
      <c r="A647" s="120" t="str">
        <f t="shared" si="11"/>
        <v>Dostępny</v>
      </c>
      <c r="C647" s="120" t="s">
        <v>29</v>
      </c>
      <c r="D647" s="120" t="s">
        <v>30</v>
      </c>
      <c r="E647" s="137" t="s">
        <v>37</v>
      </c>
      <c r="F647" s="120" t="s">
        <v>697</v>
      </c>
      <c r="H647" s="120" t="s">
        <v>2504</v>
      </c>
      <c r="I647" s="120" t="s">
        <v>1977</v>
      </c>
      <c r="J647" s="120" t="s">
        <v>23</v>
      </c>
      <c r="K647" s="126">
        <f>SUMIF(Kalkulator!$C$6:$C$30,I647,Kalkulator!$N$6:$N$30)</f>
        <v>7562.5</v>
      </c>
      <c r="O647" s="120" t="s">
        <v>3123</v>
      </c>
      <c r="P647" s="120" t="s">
        <v>3124</v>
      </c>
      <c r="R647" s="121" t="str">
        <f>TEXT(Kalkulator!$F$3,"d.mm")&amp;" - "&amp;TEXT(Kalkulator!$H$3,"d.mm.rrrr")</f>
        <v>1.04 - 30.04.2024</v>
      </c>
      <c r="S647" s="122">
        <f>Kalkulator!$F$3</f>
        <v>45383</v>
      </c>
      <c r="T647" s="123">
        <f>Kalkulator!$F$3</f>
        <v>45383</v>
      </c>
      <c r="AD647" s="119" t="str">
        <f>VLOOKUP(F647,Lista!A:A,1,0)</f>
        <v>LOK2599</v>
      </c>
    </row>
    <row r="648" spans="1:30">
      <c r="A648" s="120" t="str">
        <f t="shared" si="11"/>
        <v>Dostępny</v>
      </c>
      <c r="C648" s="120" t="s">
        <v>29</v>
      </c>
      <c r="D648" s="120" t="s">
        <v>30</v>
      </c>
      <c r="E648" s="137" t="s">
        <v>699</v>
      </c>
      <c r="F648" s="120" t="s">
        <v>698</v>
      </c>
      <c r="H648" s="120" t="s">
        <v>2504</v>
      </c>
      <c r="I648" s="120" t="s">
        <v>1977</v>
      </c>
      <c r="J648" s="120" t="s">
        <v>23</v>
      </c>
      <c r="K648" s="126">
        <f>SUMIF(Kalkulator!$C$6:$C$30,I648,Kalkulator!$N$6:$N$30)</f>
        <v>7562.5</v>
      </c>
      <c r="O648" s="120" t="s">
        <v>3125</v>
      </c>
      <c r="P648" s="120" t="s">
        <v>3126</v>
      </c>
      <c r="R648" s="121" t="str">
        <f>TEXT(Kalkulator!$F$3,"d.mm")&amp;" - "&amp;TEXT(Kalkulator!$H$3,"d.mm.rrrr")</f>
        <v>1.04 - 30.04.2024</v>
      </c>
      <c r="S648" s="122">
        <f>Kalkulator!$F$3</f>
        <v>45383</v>
      </c>
      <c r="T648" s="123">
        <f>Kalkulator!$F$3</f>
        <v>45383</v>
      </c>
      <c r="AD648" s="119" t="str">
        <f>VLOOKUP(F648,Lista!A:A,1,0)</f>
        <v>LOK2600</v>
      </c>
    </row>
    <row r="649" spans="1:30">
      <c r="A649" s="120" t="str">
        <f t="shared" si="11"/>
        <v>Dostępny</v>
      </c>
      <c r="C649" s="120" t="s">
        <v>29</v>
      </c>
      <c r="D649" s="120" t="s">
        <v>30</v>
      </c>
      <c r="E649" s="137" t="s">
        <v>702</v>
      </c>
      <c r="F649" s="120" t="s">
        <v>701</v>
      </c>
      <c r="H649" s="120" t="s">
        <v>2504</v>
      </c>
      <c r="I649" s="120" t="s">
        <v>1977</v>
      </c>
      <c r="J649" s="120" t="s">
        <v>23</v>
      </c>
      <c r="K649" s="126">
        <f>SUMIF(Kalkulator!$C$6:$C$30,I649,Kalkulator!$N$6:$N$30)</f>
        <v>7562.5</v>
      </c>
      <c r="O649" s="120" t="s">
        <v>3127</v>
      </c>
      <c r="P649" s="120" t="s">
        <v>3128</v>
      </c>
      <c r="R649" s="121" t="str">
        <f>TEXT(Kalkulator!$F$3,"d.mm")&amp;" - "&amp;TEXT(Kalkulator!$H$3,"d.mm.rrrr")</f>
        <v>1.04 - 30.04.2024</v>
      </c>
      <c r="S649" s="122">
        <f>Kalkulator!$F$3</f>
        <v>45383</v>
      </c>
      <c r="T649" s="123">
        <f>Kalkulator!$F$3</f>
        <v>45383</v>
      </c>
      <c r="AD649" s="119" t="str">
        <f>VLOOKUP(F649,Lista!A:A,1,0)</f>
        <v>LOK2601</v>
      </c>
    </row>
    <row r="650" spans="1:30">
      <c r="A650" s="120" t="str">
        <f t="shared" si="11"/>
        <v>Dostępny</v>
      </c>
      <c r="C650" s="120" t="s">
        <v>29</v>
      </c>
      <c r="D650" s="120" t="s">
        <v>30</v>
      </c>
      <c r="E650" s="137" t="s">
        <v>696</v>
      </c>
      <c r="F650" s="120" t="s">
        <v>695</v>
      </c>
      <c r="H650" s="120" t="s">
        <v>2504</v>
      </c>
      <c r="I650" s="120" t="s">
        <v>1977</v>
      </c>
      <c r="J650" s="120" t="s">
        <v>23</v>
      </c>
      <c r="K650" s="126">
        <f>SUMIF(Kalkulator!$C$6:$C$30,I650,Kalkulator!$N$6:$N$30)</f>
        <v>7562.5</v>
      </c>
      <c r="O650" s="120" t="s">
        <v>3129</v>
      </c>
      <c r="P650" s="120" t="s">
        <v>3130</v>
      </c>
      <c r="R650" s="121" t="str">
        <f>TEXT(Kalkulator!$F$3,"d.mm")&amp;" - "&amp;TEXT(Kalkulator!$H$3,"d.mm.rrrr")</f>
        <v>1.04 - 30.04.2024</v>
      </c>
      <c r="S650" s="122">
        <f>Kalkulator!$F$3</f>
        <v>45383</v>
      </c>
      <c r="T650" s="123">
        <f>Kalkulator!$F$3</f>
        <v>45383</v>
      </c>
      <c r="AD650" s="119" t="str">
        <f>VLOOKUP(F650,Lista!A:A,1,0)</f>
        <v>LOK2598</v>
      </c>
    </row>
    <row r="651" spans="1:30">
      <c r="A651" s="120" t="str">
        <f t="shared" si="11"/>
        <v>Dostępny</v>
      </c>
      <c r="C651" s="120" t="s">
        <v>64</v>
      </c>
      <c r="D651" s="120" t="s">
        <v>65</v>
      </c>
      <c r="E651" s="137" t="s">
        <v>613</v>
      </c>
      <c r="F651" s="120" t="s">
        <v>691</v>
      </c>
      <c r="H651" s="120" t="s">
        <v>2504</v>
      </c>
      <c r="I651" s="120" t="s">
        <v>1977</v>
      </c>
      <c r="J651" s="120" t="s">
        <v>23</v>
      </c>
      <c r="K651" s="126">
        <f>SUMIF(Kalkulator!$C$6:$C$30,I651,Kalkulator!$N$6:$N$30)</f>
        <v>7562.5</v>
      </c>
      <c r="O651" s="120" t="s">
        <v>3131</v>
      </c>
      <c r="P651" s="120" t="s">
        <v>3132</v>
      </c>
      <c r="R651" s="121" t="str">
        <f>TEXT(Kalkulator!$F$3,"d.mm")&amp;" - "&amp;TEXT(Kalkulator!$H$3,"d.mm.rrrr")</f>
        <v>1.04 - 30.04.2024</v>
      </c>
      <c r="S651" s="122">
        <f>Kalkulator!$F$3</f>
        <v>45383</v>
      </c>
      <c r="T651" s="123">
        <f>Kalkulator!$F$3</f>
        <v>45383</v>
      </c>
      <c r="AD651" s="119" t="str">
        <f>VLOOKUP(F651,Lista!A:A,1,0)</f>
        <v>LOK2596</v>
      </c>
    </row>
    <row r="652" spans="1:30">
      <c r="A652" s="120" t="str">
        <f t="shared" si="11"/>
        <v>Dostępny</v>
      </c>
      <c r="C652" s="120" t="s">
        <v>64</v>
      </c>
      <c r="D652" s="120" t="s">
        <v>65</v>
      </c>
      <c r="E652" s="137" t="s">
        <v>686</v>
      </c>
      <c r="F652" s="120" t="s">
        <v>685</v>
      </c>
      <c r="H652" s="120" t="s">
        <v>2504</v>
      </c>
      <c r="I652" s="120" t="s">
        <v>1977</v>
      </c>
      <c r="J652" s="120" t="s">
        <v>23</v>
      </c>
      <c r="K652" s="126">
        <f>SUMIF(Kalkulator!$C$6:$C$30,I652,Kalkulator!$N$6:$N$30)</f>
        <v>7562.5</v>
      </c>
      <c r="O652" s="120" t="s">
        <v>3133</v>
      </c>
      <c r="P652" s="120" t="s">
        <v>3134</v>
      </c>
      <c r="R652" s="121" t="str">
        <f>TEXT(Kalkulator!$F$3,"d.mm")&amp;" - "&amp;TEXT(Kalkulator!$H$3,"d.mm.rrrr")</f>
        <v>1.04 - 30.04.2024</v>
      </c>
      <c r="S652" s="122">
        <f>Kalkulator!$F$3</f>
        <v>45383</v>
      </c>
      <c r="T652" s="123">
        <f>Kalkulator!$F$3</f>
        <v>45383</v>
      </c>
      <c r="AD652" s="119" t="str">
        <f>VLOOKUP(F652,Lista!A:A,1,0)</f>
        <v>LOK2595</v>
      </c>
    </row>
    <row r="653" spans="1:30">
      <c r="A653" s="120" t="str">
        <f t="shared" si="11"/>
        <v>Dostępny</v>
      </c>
      <c r="C653" s="120" t="s">
        <v>233</v>
      </c>
      <c r="D653" s="120" t="s">
        <v>234</v>
      </c>
      <c r="E653" s="137" t="s">
        <v>235</v>
      </c>
      <c r="F653" s="120" t="s">
        <v>232</v>
      </c>
      <c r="H653" s="120" t="s">
        <v>2504</v>
      </c>
      <c r="I653" s="120" t="s">
        <v>2003</v>
      </c>
      <c r="J653" s="120" t="s">
        <v>23</v>
      </c>
      <c r="K653" s="126">
        <f>SUMIF(Kalkulator!$C$6:$C$30,I653,Kalkulator!$N$6:$N$30)</f>
        <v>3670.3333333333335</v>
      </c>
      <c r="O653" s="120" t="s">
        <v>3135</v>
      </c>
      <c r="P653" s="120" t="s">
        <v>3136</v>
      </c>
      <c r="R653" s="121" t="str">
        <f>TEXT(Kalkulator!$F$3,"d.mm")&amp;" - "&amp;TEXT(Kalkulator!$H$3,"d.mm.rrrr")</f>
        <v>1.04 - 30.04.2024</v>
      </c>
      <c r="S653" s="122">
        <f>Kalkulator!$F$3</f>
        <v>45383</v>
      </c>
      <c r="T653" s="123">
        <f>Kalkulator!$F$3</f>
        <v>45383</v>
      </c>
      <c r="AD653" s="119" t="str">
        <f>VLOOKUP(F653,Lista!A:A,1,0)</f>
        <v>LOK0806</v>
      </c>
    </row>
    <row r="654" spans="1:30">
      <c r="A654" s="120" t="str">
        <f t="shared" si="11"/>
        <v>Dostępny</v>
      </c>
      <c r="C654" s="120" t="s">
        <v>58</v>
      </c>
      <c r="D654" s="120" t="s">
        <v>96</v>
      </c>
      <c r="E654" s="137" t="s">
        <v>237</v>
      </c>
      <c r="F654" s="120" t="s">
        <v>236</v>
      </c>
      <c r="H654" s="120" t="s">
        <v>2504</v>
      </c>
      <c r="I654" s="120" t="s">
        <v>2003</v>
      </c>
      <c r="J654" s="120" t="s">
        <v>23</v>
      </c>
      <c r="K654" s="126">
        <f>SUMIF(Kalkulator!$C$6:$C$30,I654,Kalkulator!$N$6:$N$30)</f>
        <v>3670.3333333333335</v>
      </c>
      <c r="O654" s="120" t="s">
        <v>3137</v>
      </c>
      <c r="P654" s="120" t="s">
        <v>3138</v>
      </c>
      <c r="R654" s="121" t="str">
        <f>TEXT(Kalkulator!$F$3,"d.mm")&amp;" - "&amp;TEXT(Kalkulator!$H$3,"d.mm.rrrr")</f>
        <v>1.04 - 30.04.2024</v>
      </c>
      <c r="S654" s="122">
        <f>Kalkulator!$F$3</f>
        <v>45383</v>
      </c>
      <c r="T654" s="123">
        <f>Kalkulator!$F$3</f>
        <v>45383</v>
      </c>
      <c r="AD654" s="119" t="str">
        <f>VLOOKUP(F654,Lista!A:A,1,0)</f>
        <v>LOK0807</v>
      </c>
    </row>
    <row r="655" spans="1:30">
      <c r="A655" s="120" t="str">
        <f t="shared" si="11"/>
        <v>Dostępny</v>
      </c>
      <c r="C655" s="120" t="s">
        <v>18</v>
      </c>
      <c r="D655" s="120" t="s">
        <v>19</v>
      </c>
      <c r="E655" s="137" t="s">
        <v>240</v>
      </c>
      <c r="F655" s="120" t="s">
        <v>239</v>
      </c>
      <c r="H655" s="120" t="s">
        <v>2504</v>
      </c>
      <c r="I655" s="120" t="s">
        <v>2003</v>
      </c>
      <c r="J655" s="120" t="s">
        <v>23</v>
      </c>
      <c r="K655" s="126">
        <f>SUMIF(Kalkulator!$C$6:$C$30,I655,Kalkulator!$N$6:$N$30)</f>
        <v>3670.3333333333335</v>
      </c>
      <c r="O655" s="120" t="s">
        <v>3139</v>
      </c>
      <c r="P655" s="120" t="s">
        <v>3140</v>
      </c>
      <c r="R655" s="121" t="str">
        <f>TEXT(Kalkulator!$F$3,"d.mm")&amp;" - "&amp;TEXT(Kalkulator!$H$3,"d.mm.rrrr")</f>
        <v>1.04 - 30.04.2024</v>
      </c>
      <c r="S655" s="122">
        <f>Kalkulator!$F$3</f>
        <v>45383</v>
      </c>
      <c r="T655" s="123">
        <f>Kalkulator!$F$3</f>
        <v>45383</v>
      </c>
      <c r="AD655" s="119" t="str">
        <f>VLOOKUP(F655,Lista!A:A,1,0)</f>
        <v>LOK0808</v>
      </c>
    </row>
    <row r="656" spans="1:30">
      <c r="A656" s="120" t="str">
        <f t="shared" si="11"/>
        <v>Dostępny</v>
      </c>
      <c r="C656" s="120" t="s">
        <v>18</v>
      </c>
      <c r="D656" s="120" t="s">
        <v>19</v>
      </c>
      <c r="E656" s="137" t="s">
        <v>74</v>
      </c>
      <c r="F656" s="120" t="s">
        <v>73</v>
      </c>
      <c r="H656" s="120" t="s">
        <v>2504</v>
      </c>
      <c r="I656" s="120" t="s">
        <v>2003</v>
      </c>
      <c r="J656" s="120" t="s">
        <v>23</v>
      </c>
      <c r="K656" s="126">
        <f>SUMIF(Kalkulator!$C$6:$C$30,I656,Kalkulator!$N$6:$N$30)</f>
        <v>3670.3333333333335</v>
      </c>
      <c r="O656" s="120" t="s">
        <v>3141</v>
      </c>
      <c r="P656" s="120" t="s">
        <v>3142</v>
      </c>
      <c r="R656" s="121" t="str">
        <f>TEXT(Kalkulator!$F$3,"d.mm")&amp;" - "&amp;TEXT(Kalkulator!$H$3,"d.mm.rrrr")</f>
        <v>1.04 - 30.04.2024</v>
      </c>
      <c r="S656" s="122">
        <f>Kalkulator!$F$3</f>
        <v>45383</v>
      </c>
      <c r="T656" s="123">
        <f>Kalkulator!$F$3</f>
        <v>45383</v>
      </c>
      <c r="AD656" s="119" t="str">
        <f>VLOOKUP(F656,Lista!A:A,1,0)</f>
        <v>LOK0205</v>
      </c>
    </row>
    <row r="657" spans="1:30">
      <c r="A657" s="120" t="str">
        <f t="shared" si="11"/>
        <v>Dostępny</v>
      </c>
      <c r="C657" s="120" t="s">
        <v>58</v>
      </c>
      <c r="D657" s="120" t="s">
        <v>242</v>
      </c>
      <c r="E657" s="137" t="s">
        <v>243</v>
      </c>
      <c r="F657" s="120" t="s">
        <v>241</v>
      </c>
      <c r="H657" s="120" t="s">
        <v>2504</v>
      </c>
      <c r="I657" s="120" t="s">
        <v>2003</v>
      </c>
      <c r="J657" s="120" t="s">
        <v>23</v>
      </c>
      <c r="K657" s="126">
        <f>SUMIF(Kalkulator!$C$6:$C$30,I657,Kalkulator!$N$6:$N$30)</f>
        <v>3670.3333333333335</v>
      </c>
      <c r="O657" s="120" t="s">
        <v>3143</v>
      </c>
      <c r="P657" s="120" t="s">
        <v>3144</v>
      </c>
      <c r="R657" s="121" t="str">
        <f>TEXT(Kalkulator!$F$3,"d.mm")&amp;" - "&amp;TEXT(Kalkulator!$H$3,"d.mm.rrrr")</f>
        <v>1.04 - 30.04.2024</v>
      </c>
      <c r="S657" s="122">
        <f>Kalkulator!$F$3</f>
        <v>45383</v>
      </c>
      <c r="T657" s="123">
        <f>Kalkulator!$F$3</f>
        <v>45383</v>
      </c>
      <c r="AD657" s="119" t="str">
        <f>VLOOKUP(F657,Lista!A:A,1,0)</f>
        <v>LOK0809</v>
      </c>
    </row>
    <row r="658" spans="1:30">
      <c r="A658" s="120" t="str">
        <f t="shared" si="11"/>
        <v>Dostępny</v>
      </c>
      <c r="C658" s="120" t="s">
        <v>58</v>
      </c>
      <c r="D658" s="120" t="s">
        <v>245</v>
      </c>
      <c r="E658" s="137" t="s">
        <v>246</v>
      </c>
      <c r="F658" s="120" t="s">
        <v>244</v>
      </c>
      <c r="H658" s="120" t="s">
        <v>2504</v>
      </c>
      <c r="I658" s="120" t="s">
        <v>2003</v>
      </c>
      <c r="J658" s="120" t="s">
        <v>23</v>
      </c>
      <c r="K658" s="126">
        <f>SUMIF(Kalkulator!$C$6:$C$30,I658,Kalkulator!$N$6:$N$30)</f>
        <v>3670.3333333333335</v>
      </c>
      <c r="O658" s="120" t="s">
        <v>3145</v>
      </c>
      <c r="P658" s="120" t="s">
        <v>3146</v>
      </c>
      <c r="R658" s="121" t="str">
        <f>TEXT(Kalkulator!$F$3,"d.mm")&amp;" - "&amp;TEXT(Kalkulator!$H$3,"d.mm.rrrr")</f>
        <v>1.04 - 30.04.2024</v>
      </c>
      <c r="S658" s="122">
        <f>Kalkulator!$F$3</f>
        <v>45383</v>
      </c>
      <c r="T658" s="123">
        <f>Kalkulator!$F$3</f>
        <v>45383</v>
      </c>
      <c r="AD658" s="119" t="str">
        <f>VLOOKUP(F658,Lista!A:A,1,0)</f>
        <v>LOK0810</v>
      </c>
    </row>
    <row r="659" spans="1:30">
      <c r="A659" s="120" t="str">
        <f t="shared" si="11"/>
        <v>Dostępny</v>
      </c>
      <c r="C659" s="120" t="s">
        <v>58</v>
      </c>
      <c r="D659" s="120" t="s">
        <v>107</v>
      </c>
      <c r="E659" s="137" t="s">
        <v>248</v>
      </c>
      <c r="F659" s="120" t="s">
        <v>247</v>
      </c>
      <c r="H659" s="120" t="s">
        <v>2504</v>
      </c>
      <c r="I659" s="120" t="s">
        <v>2003</v>
      </c>
      <c r="J659" s="120" t="s">
        <v>23</v>
      </c>
      <c r="K659" s="126">
        <f>SUMIF(Kalkulator!$C$6:$C$30,I659,Kalkulator!$N$6:$N$30)</f>
        <v>3670.3333333333335</v>
      </c>
      <c r="O659" s="120" t="s">
        <v>3147</v>
      </c>
      <c r="P659" s="120" t="s">
        <v>3148</v>
      </c>
      <c r="R659" s="121" t="str">
        <f>TEXT(Kalkulator!$F$3,"d.mm")&amp;" - "&amp;TEXT(Kalkulator!$H$3,"d.mm.rrrr")</f>
        <v>1.04 - 30.04.2024</v>
      </c>
      <c r="S659" s="122">
        <f>Kalkulator!$F$3</f>
        <v>45383</v>
      </c>
      <c r="T659" s="123">
        <f>Kalkulator!$F$3</f>
        <v>45383</v>
      </c>
      <c r="AD659" s="119" t="str">
        <f>VLOOKUP(F659,Lista!A:A,1,0)</f>
        <v>LOK0811</v>
      </c>
    </row>
    <row r="660" spans="1:30">
      <c r="A660" s="120" t="str">
        <f t="shared" si="11"/>
        <v>Dostępny</v>
      </c>
      <c r="C660" s="120" t="s">
        <v>123</v>
      </c>
      <c r="D660" s="120" t="s">
        <v>368</v>
      </c>
      <c r="E660" s="137" t="s">
        <v>455</v>
      </c>
      <c r="F660" s="120" t="s">
        <v>454</v>
      </c>
      <c r="H660" s="120" t="s">
        <v>2504</v>
      </c>
      <c r="I660" s="120" t="s">
        <v>2003</v>
      </c>
      <c r="J660" s="120" t="s">
        <v>23</v>
      </c>
      <c r="K660" s="126">
        <f>SUMIF(Kalkulator!$C$6:$C$30,I660,Kalkulator!$N$6:$N$30)</f>
        <v>3670.3333333333335</v>
      </c>
      <c r="O660" s="120" t="s">
        <v>3149</v>
      </c>
      <c r="P660" s="120" t="s">
        <v>3150</v>
      </c>
      <c r="R660" s="121" t="str">
        <f>TEXT(Kalkulator!$F$3,"d.mm")&amp;" - "&amp;TEXT(Kalkulator!$H$3,"d.mm.rrrr")</f>
        <v>1.04 - 30.04.2024</v>
      </c>
      <c r="S660" s="122">
        <f>Kalkulator!$F$3</f>
        <v>45383</v>
      </c>
      <c r="T660" s="123">
        <f>Kalkulator!$F$3</f>
        <v>45383</v>
      </c>
      <c r="AD660" s="119" t="str">
        <f>VLOOKUP(F660,Lista!A:A,1,0)</f>
        <v>LOK1665</v>
      </c>
    </row>
    <row r="661" spans="1:30">
      <c r="A661" s="120" t="str">
        <f t="shared" si="11"/>
        <v>Dostępny</v>
      </c>
      <c r="C661" s="120" t="s">
        <v>49</v>
      </c>
      <c r="D661" s="120" t="s">
        <v>50</v>
      </c>
      <c r="E661" s="137" t="s">
        <v>51</v>
      </c>
      <c r="F661" s="120" t="s">
        <v>48</v>
      </c>
      <c r="H661" s="120" t="s">
        <v>2504</v>
      </c>
      <c r="I661" s="120" t="s">
        <v>2003</v>
      </c>
      <c r="J661" s="120" t="s">
        <v>23</v>
      </c>
      <c r="K661" s="126">
        <f>SUMIF(Kalkulator!$C$6:$C$30,I661,Kalkulator!$N$6:$N$30)</f>
        <v>3670.3333333333335</v>
      </c>
      <c r="O661" s="120" t="s">
        <v>3151</v>
      </c>
      <c r="P661" s="120" t="s">
        <v>3152</v>
      </c>
      <c r="R661" s="121" t="str">
        <f>TEXT(Kalkulator!$F$3,"d.mm")&amp;" - "&amp;TEXT(Kalkulator!$H$3,"d.mm.rrrr")</f>
        <v>1.04 - 30.04.2024</v>
      </c>
      <c r="S661" s="122">
        <f>Kalkulator!$F$3</f>
        <v>45383</v>
      </c>
      <c r="T661" s="123">
        <f>Kalkulator!$F$3</f>
        <v>45383</v>
      </c>
      <c r="AD661" s="119" t="str">
        <f>VLOOKUP(F661,Lista!A:A,1,0)</f>
        <v>LOK0153</v>
      </c>
    </row>
    <row r="662" spans="1:30">
      <c r="A662" s="120" t="str">
        <f t="shared" si="11"/>
        <v>Dostępny</v>
      </c>
      <c r="C662" s="120" t="s">
        <v>49</v>
      </c>
      <c r="D662" s="120" t="s">
        <v>50</v>
      </c>
      <c r="E662" s="137" t="s">
        <v>250</v>
      </c>
      <c r="F662" s="120" t="s">
        <v>249</v>
      </c>
      <c r="H662" s="120" t="s">
        <v>2504</v>
      </c>
      <c r="I662" s="120" t="s">
        <v>2003</v>
      </c>
      <c r="J662" s="120" t="s">
        <v>23</v>
      </c>
      <c r="K662" s="126">
        <f>SUMIF(Kalkulator!$C$6:$C$30,I662,Kalkulator!$N$6:$N$30)</f>
        <v>3670.3333333333335</v>
      </c>
      <c r="O662" s="120" t="s">
        <v>3153</v>
      </c>
      <c r="P662" s="120" t="s">
        <v>3154</v>
      </c>
      <c r="R662" s="121" t="str">
        <f>TEXT(Kalkulator!$F$3,"d.mm")&amp;" - "&amp;TEXT(Kalkulator!$H$3,"d.mm.rrrr")</f>
        <v>1.04 - 30.04.2024</v>
      </c>
      <c r="S662" s="122">
        <f>Kalkulator!$F$3</f>
        <v>45383</v>
      </c>
      <c r="T662" s="123">
        <f>Kalkulator!$F$3</f>
        <v>45383</v>
      </c>
      <c r="AD662" s="119" t="str">
        <f>VLOOKUP(F662,Lista!A:A,1,0)</f>
        <v>LOK0812</v>
      </c>
    </row>
    <row r="663" spans="1:30">
      <c r="A663" s="120" t="str">
        <f t="shared" si="11"/>
        <v>Dostępny</v>
      </c>
      <c r="C663" s="120" t="s">
        <v>49</v>
      </c>
      <c r="D663" s="120" t="s">
        <v>50</v>
      </c>
      <c r="E663" s="137" t="s">
        <v>628</v>
      </c>
      <c r="F663" s="120" t="s">
        <v>627</v>
      </c>
      <c r="H663" s="120" t="s">
        <v>2504</v>
      </c>
      <c r="I663" s="120" t="s">
        <v>2003</v>
      </c>
      <c r="J663" s="120" t="s">
        <v>23</v>
      </c>
      <c r="K663" s="126">
        <f>SUMIF(Kalkulator!$C$6:$C$30,I663,Kalkulator!$N$6:$N$30)</f>
        <v>3670.3333333333335</v>
      </c>
      <c r="O663" s="120" t="s">
        <v>3155</v>
      </c>
      <c r="P663" s="120" t="s">
        <v>3156</v>
      </c>
      <c r="R663" s="121" t="str">
        <f>TEXT(Kalkulator!$F$3,"d.mm")&amp;" - "&amp;TEXT(Kalkulator!$H$3,"d.mm.rrrr")</f>
        <v>1.04 - 30.04.2024</v>
      </c>
      <c r="S663" s="122">
        <f>Kalkulator!$F$3</f>
        <v>45383</v>
      </c>
      <c r="T663" s="123">
        <f>Kalkulator!$F$3</f>
        <v>45383</v>
      </c>
      <c r="AD663" s="119" t="str">
        <f>VLOOKUP(F663,Lista!A:A,1,0)</f>
        <v>LOK2400</v>
      </c>
    </row>
    <row r="664" spans="1:30">
      <c r="A664" s="120" t="str">
        <f t="shared" si="11"/>
        <v>Dostępny</v>
      </c>
      <c r="C664" s="120" t="s">
        <v>49</v>
      </c>
      <c r="D664" s="120" t="s">
        <v>50</v>
      </c>
      <c r="E664" s="137" t="s">
        <v>348</v>
      </c>
      <c r="F664" s="120" t="s">
        <v>347</v>
      </c>
      <c r="H664" s="120" t="s">
        <v>2504</v>
      </c>
      <c r="I664" s="120" t="s">
        <v>2003</v>
      </c>
      <c r="J664" s="120" t="s">
        <v>23</v>
      </c>
      <c r="K664" s="126">
        <f>SUMIF(Kalkulator!$C$6:$C$30,I664,Kalkulator!$N$6:$N$30)</f>
        <v>3670.3333333333335</v>
      </c>
      <c r="O664" s="120" t="s">
        <v>3157</v>
      </c>
      <c r="P664" s="120" t="s">
        <v>3158</v>
      </c>
      <c r="R664" s="121" t="str">
        <f>TEXT(Kalkulator!$F$3,"d.mm")&amp;" - "&amp;TEXT(Kalkulator!$H$3,"d.mm.rrrr")</f>
        <v>1.04 - 30.04.2024</v>
      </c>
      <c r="S664" s="122">
        <f>Kalkulator!$F$3</f>
        <v>45383</v>
      </c>
      <c r="T664" s="123">
        <f>Kalkulator!$F$3</f>
        <v>45383</v>
      </c>
      <c r="AD664" s="119" t="str">
        <f>VLOOKUP(F664,Lista!A:A,1,0)</f>
        <v>LOK1039</v>
      </c>
    </row>
    <row r="665" spans="1:30">
      <c r="A665" s="120" t="str">
        <f t="shared" si="11"/>
        <v>Dostępny</v>
      </c>
      <c r="C665" s="120" t="s">
        <v>49</v>
      </c>
      <c r="D665" s="120" t="s">
        <v>110</v>
      </c>
      <c r="E665" s="137" t="s">
        <v>403</v>
      </c>
      <c r="F665" s="120" t="s">
        <v>402</v>
      </c>
      <c r="H665" s="120" t="s">
        <v>2504</v>
      </c>
      <c r="I665" s="120" t="s">
        <v>2003</v>
      </c>
      <c r="J665" s="120" t="s">
        <v>23</v>
      </c>
      <c r="K665" s="126">
        <f>SUMIF(Kalkulator!$C$6:$C$30,I665,Kalkulator!$N$6:$N$30)</f>
        <v>3670.3333333333335</v>
      </c>
      <c r="O665" s="120" t="s">
        <v>3159</v>
      </c>
      <c r="P665" s="120" t="s">
        <v>3160</v>
      </c>
      <c r="R665" s="121" t="str">
        <f>TEXT(Kalkulator!$F$3,"d.mm")&amp;" - "&amp;TEXT(Kalkulator!$H$3,"d.mm.rrrr")</f>
        <v>1.04 - 30.04.2024</v>
      </c>
      <c r="S665" s="122">
        <f>Kalkulator!$F$3</f>
        <v>45383</v>
      </c>
      <c r="T665" s="123">
        <f>Kalkulator!$F$3</f>
        <v>45383</v>
      </c>
      <c r="AD665" s="119" t="str">
        <f>VLOOKUP(F665,Lista!A:A,1,0)</f>
        <v>LOK1477</v>
      </c>
    </row>
    <row r="666" spans="1:30">
      <c r="A666" s="120" t="str">
        <f t="shared" si="11"/>
        <v>Dostępny</v>
      </c>
      <c r="C666" s="120" t="s">
        <v>49</v>
      </c>
      <c r="D666" s="120" t="s">
        <v>110</v>
      </c>
      <c r="E666" s="137" t="s">
        <v>390</v>
      </c>
      <c r="F666" s="120" t="s">
        <v>389</v>
      </c>
      <c r="H666" s="120" t="s">
        <v>2504</v>
      </c>
      <c r="I666" s="120" t="s">
        <v>2003</v>
      </c>
      <c r="J666" s="120" t="s">
        <v>23</v>
      </c>
      <c r="K666" s="126">
        <f>SUMIF(Kalkulator!$C$6:$C$30,I666,Kalkulator!$N$6:$N$30)</f>
        <v>3670.3333333333335</v>
      </c>
      <c r="O666" s="120" t="s">
        <v>3161</v>
      </c>
      <c r="P666" s="120" t="s">
        <v>3162</v>
      </c>
      <c r="R666" s="121" t="str">
        <f>TEXT(Kalkulator!$F$3,"d.mm")&amp;" - "&amp;TEXT(Kalkulator!$H$3,"d.mm.rrrr")</f>
        <v>1.04 - 30.04.2024</v>
      </c>
      <c r="S666" s="122">
        <f>Kalkulator!$F$3</f>
        <v>45383</v>
      </c>
      <c r="T666" s="123">
        <f>Kalkulator!$F$3</f>
        <v>45383</v>
      </c>
      <c r="AD666" s="119" t="str">
        <f>VLOOKUP(F666,Lista!A:A,1,0)</f>
        <v>LOK1415</v>
      </c>
    </row>
    <row r="667" spans="1:30">
      <c r="A667" s="120" t="str">
        <f t="shared" si="11"/>
        <v>Dostępny</v>
      </c>
      <c r="C667" s="120" t="s">
        <v>64</v>
      </c>
      <c r="D667" s="120" t="s">
        <v>252</v>
      </c>
      <c r="E667" s="137" t="s">
        <v>253</v>
      </c>
      <c r="F667" s="120" t="s">
        <v>251</v>
      </c>
      <c r="H667" s="120" t="s">
        <v>2504</v>
      </c>
      <c r="I667" s="120" t="s">
        <v>2003</v>
      </c>
      <c r="J667" s="120" t="s">
        <v>23</v>
      </c>
      <c r="K667" s="126">
        <f>SUMIF(Kalkulator!$C$6:$C$30,I667,Kalkulator!$N$6:$N$30)</f>
        <v>3670.3333333333335</v>
      </c>
      <c r="O667" s="120" t="s">
        <v>3163</v>
      </c>
      <c r="P667" s="120" t="s">
        <v>3164</v>
      </c>
      <c r="R667" s="121" t="str">
        <f>TEXT(Kalkulator!$F$3,"d.mm")&amp;" - "&amp;TEXT(Kalkulator!$H$3,"d.mm.rrrr")</f>
        <v>1.04 - 30.04.2024</v>
      </c>
      <c r="S667" s="122">
        <f>Kalkulator!$F$3</f>
        <v>45383</v>
      </c>
      <c r="T667" s="123">
        <f>Kalkulator!$F$3</f>
        <v>45383</v>
      </c>
      <c r="AD667" s="119" t="str">
        <f>VLOOKUP(F667,Lista!A:A,1,0)</f>
        <v>LOK0813</v>
      </c>
    </row>
    <row r="668" spans="1:30">
      <c r="A668" s="120" t="str">
        <f t="shared" si="11"/>
        <v>Dostępny</v>
      </c>
      <c r="C668" s="120" t="s">
        <v>255</v>
      </c>
      <c r="D668" s="120" t="s">
        <v>256</v>
      </c>
      <c r="E668" s="137" t="s">
        <v>257</v>
      </c>
      <c r="F668" s="120" t="s">
        <v>254</v>
      </c>
      <c r="H668" s="120" t="s">
        <v>2504</v>
      </c>
      <c r="I668" s="120" t="s">
        <v>2003</v>
      </c>
      <c r="J668" s="120" t="s">
        <v>23</v>
      </c>
      <c r="K668" s="126">
        <f>SUMIF(Kalkulator!$C$6:$C$30,I668,Kalkulator!$N$6:$N$30)</f>
        <v>3670.3333333333335</v>
      </c>
      <c r="O668" s="120" t="s">
        <v>3165</v>
      </c>
      <c r="P668" s="120" t="s">
        <v>3166</v>
      </c>
      <c r="R668" s="121" t="str">
        <f>TEXT(Kalkulator!$F$3,"d.mm")&amp;" - "&amp;TEXT(Kalkulator!$H$3,"d.mm.rrrr")</f>
        <v>1.04 - 30.04.2024</v>
      </c>
      <c r="S668" s="122">
        <f>Kalkulator!$F$3</f>
        <v>45383</v>
      </c>
      <c r="T668" s="123">
        <f>Kalkulator!$F$3</f>
        <v>45383</v>
      </c>
      <c r="AD668" s="119" t="str">
        <f>VLOOKUP(F668,Lista!A:A,1,0)</f>
        <v>LOK0814</v>
      </c>
    </row>
    <row r="669" spans="1:30">
      <c r="A669" s="120" t="str">
        <f t="shared" si="11"/>
        <v>Dostępny</v>
      </c>
      <c r="C669" s="120" t="s">
        <v>18</v>
      </c>
      <c r="D669" s="120" t="s">
        <v>452</v>
      </c>
      <c r="E669" s="137" t="s">
        <v>453</v>
      </c>
      <c r="F669" s="120" t="s">
        <v>451</v>
      </c>
      <c r="H669" s="120" t="s">
        <v>2504</v>
      </c>
      <c r="I669" s="120" t="s">
        <v>2003</v>
      </c>
      <c r="J669" s="120" t="s">
        <v>23</v>
      </c>
      <c r="K669" s="126">
        <f>SUMIF(Kalkulator!$C$6:$C$30,I669,Kalkulator!$N$6:$N$30)</f>
        <v>3670.3333333333335</v>
      </c>
      <c r="O669" s="120" t="s">
        <v>3167</v>
      </c>
      <c r="P669" s="120" t="s">
        <v>3168</v>
      </c>
      <c r="R669" s="121" t="str">
        <f>TEXT(Kalkulator!$F$3,"d.mm")&amp;" - "&amp;TEXT(Kalkulator!$H$3,"d.mm.rrrr")</f>
        <v>1.04 - 30.04.2024</v>
      </c>
      <c r="S669" s="122">
        <f>Kalkulator!$F$3</f>
        <v>45383</v>
      </c>
      <c r="T669" s="123">
        <f>Kalkulator!$F$3</f>
        <v>45383</v>
      </c>
      <c r="AD669" s="119" t="str">
        <f>VLOOKUP(F669,Lista!A:A,1,0)</f>
        <v>LOK1662</v>
      </c>
    </row>
    <row r="670" spans="1:30">
      <c r="A670" s="120" t="str">
        <f t="shared" si="11"/>
        <v>Dostępny</v>
      </c>
      <c r="C670" s="120" t="s">
        <v>44</v>
      </c>
      <c r="D670" s="120" t="s">
        <v>259</v>
      </c>
      <c r="E670" s="137" t="s">
        <v>260</v>
      </c>
      <c r="F670" s="120" t="s">
        <v>258</v>
      </c>
      <c r="H670" s="120" t="s">
        <v>2504</v>
      </c>
      <c r="I670" s="120" t="s">
        <v>2003</v>
      </c>
      <c r="J670" s="120" t="s">
        <v>23</v>
      </c>
      <c r="K670" s="126">
        <f>SUMIF(Kalkulator!$C$6:$C$30,I670,Kalkulator!$N$6:$N$30)</f>
        <v>3670.3333333333335</v>
      </c>
      <c r="O670" s="120" t="s">
        <v>3169</v>
      </c>
      <c r="P670" s="120" t="s">
        <v>3170</v>
      </c>
      <c r="R670" s="121" t="str">
        <f>TEXT(Kalkulator!$F$3,"d.mm")&amp;" - "&amp;TEXT(Kalkulator!$H$3,"d.mm.rrrr")</f>
        <v>1.04 - 30.04.2024</v>
      </c>
      <c r="S670" s="122">
        <f>Kalkulator!$F$3</f>
        <v>45383</v>
      </c>
      <c r="T670" s="123">
        <f>Kalkulator!$F$3</f>
        <v>45383</v>
      </c>
      <c r="AD670" s="119" t="str">
        <f>VLOOKUP(F670,Lista!A:A,1,0)</f>
        <v>LOK0815</v>
      </c>
    </row>
    <row r="671" spans="1:30">
      <c r="A671" s="120" t="str">
        <f t="shared" si="11"/>
        <v>Dostępny</v>
      </c>
      <c r="C671" s="120" t="s">
        <v>58</v>
      </c>
      <c r="D671" s="120" t="s">
        <v>59</v>
      </c>
      <c r="E671" s="137" t="s">
        <v>262</v>
      </c>
      <c r="F671" s="120" t="s">
        <v>261</v>
      </c>
      <c r="H671" s="120" t="s">
        <v>2504</v>
      </c>
      <c r="I671" s="120" t="s">
        <v>2003</v>
      </c>
      <c r="J671" s="120" t="s">
        <v>23</v>
      </c>
      <c r="K671" s="126">
        <f>SUMIF(Kalkulator!$C$6:$C$30,I671,Kalkulator!$N$6:$N$30)</f>
        <v>3670.3333333333335</v>
      </c>
      <c r="O671" s="120" t="s">
        <v>3171</v>
      </c>
      <c r="P671" s="120" t="s">
        <v>3172</v>
      </c>
      <c r="R671" s="121" t="str">
        <f>TEXT(Kalkulator!$F$3,"d.mm")&amp;" - "&amp;TEXT(Kalkulator!$H$3,"d.mm.rrrr")</f>
        <v>1.04 - 30.04.2024</v>
      </c>
      <c r="S671" s="122">
        <f>Kalkulator!$F$3</f>
        <v>45383</v>
      </c>
      <c r="T671" s="123">
        <f>Kalkulator!$F$3</f>
        <v>45383</v>
      </c>
      <c r="AD671" s="119" t="str">
        <f>VLOOKUP(F671,Lista!A:A,1,0)</f>
        <v>LOK0816</v>
      </c>
    </row>
    <row r="672" spans="1:30">
      <c r="A672" s="120" t="str">
        <f t="shared" ref="A672:A735" si="12">IF(ISERROR(AD672)=FALSE,"Dostępny","Niedostępny")</f>
        <v>Dostępny</v>
      </c>
      <c r="C672" s="120" t="s">
        <v>58</v>
      </c>
      <c r="D672" s="120" t="s">
        <v>59</v>
      </c>
      <c r="E672" s="137" t="s">
        <v>60</v>
      </c>
      <c r="F672" s="120" t="s">
        <v>57</v>
      </c>
      <c r="H672" s="120" t="s">
        <v>2504</v>
      </c>
      <c r="I672" s="120" t="s">
        <v>2003</v>
      </c>
      <c r="J672" s="120" t="s">
        <v>23</v>
      </c>
      <c r="K672" s="126">
        <f>SUMIF(Kalkulator!$C$6:$C$30,I672,Kalkulator!$N$6:$N$30)</f>
        <v>3670.3333333333335</v>
      </c>
      <c r="O672" s="120" t="s">
        <v>3173</v>
      </c>
      <c r="P672" s="120" t="s">
        <v>3174</v>
      </c>
      <c r="R672" s="121" t="str">
        <f>TEXT(Kalkulator!$F$3,"d.mm")&amp;" - "&amp;TEXT(Kalkulator!$H$3,"d.mm.rrrr")</f>
        <v>1.04 - 30.04.2024</v>
      </c>
      <c r="S672" s="122">
        <f>Kalkulator!$F$3</f>
        <v>45383</v>
      </c>
      <c r="T672" s="123">
        <f>Kalkulator!$F$3</f>
        <v>45383</v>
      </c>
      <c r="AD672" s="119" t="str">
        <f>VLOOKUP(F672,Lista!A:A,1,0)</f>
        <v>LOK0158</v>
      </c>
    </row>
    <row r="673" spans="1:30">
      <c r="A673" s="120" t="str">
        <f t="shared" si="12"/>
        <v>Dostępny</v>
      </c>
      <c r="C673" s="120" t="s">
        <v>58</v>
      </c>
      <c r="D673" s="120" t="s">
        <v>59</v>
      </c>
      <c r="E673" s="137" t="s">
        <v>641</v>
      </c>
      <c r="F673" s="120" t="s">
        <v>640</v>
      </c>
      <c r="H673" s="120" t="s">
        <v>2504</v>
      </c>
      <c r="I673" s="120" t="s">
        <v>2003</v>
      </c>
      <c r="J673" s="120" t="s">
        <v>23</v>
      </c>
      <c r="K673" s="126">
        <f>SUMIF(Kalkulator!$C$6:$C$30,I673,Kalkulator!$N$6:$N$30)</f>
        <v>3670.3333333333335</v>
      </c>
      <c r="O673" s="120" t="s">
        <v>3175</v>
      </c>
      <c r="P673" s="120" t="s">
        <v>3176</v>
      </c>
      <c r="R673" s="121" t="str">
        <f>TEXT(Kalkulator!$F$3,"d.mm")&amp;" - "&amp;TEXT(Kalkulator!$H$3,"d.mm.rrrr")</f>
        <v>1.04 - 30.04.2024</v>
      </c>
      <c r="S673" s="122">
        <f>Kalkulator!$F$3</f>
        <v>45383</v>
      </c>
      <c r="T673" s="123">
        <f>Kalkulator!$F$3</f>
        <v>45383</v>
      </c>
      <c r="AD673" s="119" t="str">
        <f>VLOOKUP(F673,Lista!A:A,1,0)</f>
        <v>LOK2441</v>
      </c>
    </row>
    <row r="674" spans="1:30">
      <c r="A674" s="120" t="str">
        <f t="shared" si="12"/>
        <v>Dostępny</v>
      </c>
      <c r="C674" s="120" t="s">
        <v>265</v>
      </c>
      <c r="D674" s="120" t="s">
        <v>266</v>
      </c>
      <c r="E674" s="137" t="s">
        <v>267</v>
      </c>
      <c r="F674" s="120" t="s">
        <v>264</v>
      </c>
      <c r="H674" s="120" t="s">
        <v>2504</v>
      </c>
      <c r="I674" s="120" t="s">
        <v>2003</v>
      </c>
      <c r="J674" s="120" t="s">
        <v>23</v>
      </c>
      <c r="K674" s="126">
        <f>SUMIF(Kalkulator!$C$6:$C$30,I674,Kalkulator!$N$6:$N$30)</f>
        <v>3670.3333333333335</v>
      </c>
      <c r="O674" s="120" t="s">
        <v>3177</v>
      </c>
      <c r="P674" s="120" t="s">
        <v>3178</v>
      </c>
      <c r="R674" s="121" t="str">
        <f>TEXT(Kalkulator!$F$3,"d.mm")&amp;" - "&amp;TEXT(Kalkulator!$H$3,"d.mm.rrrr")</f>
        <v>1.04 - 30.04.2024</v>
      </c>
      <c r="S674" s="122">
        <f>Kalkulator!$F$3</f>
        <v>45383</v>
      </c>
      <c r="T674" s="123">
        <f>Kalkulator!$F$3</f>
        <v>45383</v>
      </c>
      <c r="AD674" s="119" t="str">
        <f>VLOOKUP(F674,Lista!A:A,1,0)</f>
        <v>LOK0817</v>
      </c>
    </row>
    <row r="675" spans="1:30">
      <c r="A675" s="120" t="str">
        <f t="shared" si="12"/>
        <v>Dostępny</v>
      </c>
      <c r="C675" s="120" t="s">
        <v>44</v>
      </c>
      <c r="D675" s="120" t="s">
        <v>113</v>
      </c>
      <c r="E675" s="137" t="s">
        <v>269</v>
      </c>
      <c r="F675" s="120" t="s">
        <v>268</v>
      </c>
      <c r="H675" s="120" t="s">
        <v>2504</v>
      </c>
      <c r="I675" s="120" t="s">
        <v>2003</v>
      </c>
      <c r="J675" s="120" t="s">
        <v>23</v>
      </c>
      <c r="K675" s="126">
        <f>SUMIF(Kalkulator!$C$6:$C$30,I675,Kalkulator!$N$6:$N$30)</f>
        <v>3670.3333333333335</v>
      </c>
      <c r="O675" s="120" t="s">
        <v>3179</v>
      </c>
      <c r="P675" s="120" t="s">
        <v>3180</v>
      </c>
      <c r="R675" s="121" t="str">
        <f>TEXT(Kalkulator!$F$3,"d.mm")&amp;" - "&amp;TEXT(Kalkulator!$H$3,"d.mm.rrrr")</f>
        <v>1.04 - 30.04.2024</v>
      </c>
      <c r="S675" s="122">
        <f>Kalkulator!$F$3</f>
        <v>45383</v>
      </c>
      <c r="T675" s="123">
        <f>Kalkulator!$F$3</f>
        <v>45383</v>
      </c>
      <c r="AD675" s="119" t="str">
        <f>VLOOKUP(F675,Lista!A:A,1,0)</f>
        <v>LOK0818</v>
      </c>
    </row>
    <row r="676" spans="1:30">
      <c r="A676" s="120" t="str">
        <f t="shared" si="12"/>
        <v>Dostępny</v>
      </c>
      <c r="C676" s="120" t="s">
        <v>77</v>
      </c>
      <c r="D676" s="120" t="s">
        <v>114</v>
      </c>
      <c r="E676" s="137" t="s">
        <v>272</v>
      </c>
      <c r="F676" s="120" t="s">
        <v>271</v>
      </c>
      <c r="H676" s="120" t="s">
        <v>2504</v>
      </c>
      <c r="I676" s="120" t="s">
        <v>2003</v>
      </c>
      <c r="J676" s="120" t="s">
        <v>23</v>
      </c>
      <c r="K676" s="126">
        <f>SUMIF(Kalkulator!$C$6:$C$30,I676,Kalkulator!$N$6:$N$30)</f>
        <v>3670.3333333333335</v>
      </c>
      <c r="O676" s="120" t="s">
        <v>3181</v>
      </c>
      <c r="P676" s="120" t="s">
        <v>3182</v>
      </c>
      <c r="R676" s="121" t="str">
        <f>TEXT(Kalkulator!$F$3,"d.mm")&amp;" - "&amp;TEXT(Kalkulator!$H$3,"d.mm.rrrr")</f>
        <v>1.04 - 30.04.2024</v>
      </c>
      <c r="S676" s="122">
        <f>Kalkulator!$F$3</f>
        <v>45383</v>
      </c>
      <c r="T676" s="123">
        <f>Kalkulator!$F$3</f>
        <v>45383</v>
      </c>
      <c r="AD676" s="119" t="str">
        <f>VLOOKUP(F676,Lista!A:A,1,0)</f>
        <v>LOK0819</v>
      </c>
    </row>
    <row r="677" spans="1:30">
      <c r="A677" s="120" t="str">
        <f t="shared" si="12"/>
        <v>Dostępny</v>
      </c>
      <c r="C677" s="120" t="s">
        <v>54</v>
      </c>
      <c r="D677" s="120" t="s">
        <v>55</v>
      </c>
      <c r="E677" s="137" t="s">
        <v>275</v>
      </c>
      <c r="F677" s="120" t="s">
        <v>274</v>
      </c>
      <c r="H677" s="120" t="s">
        <v>2504</v>
      </c>
      <c r="I677" s="120" t="s">
        <v>2003</v>
      </c>
      <c r="J677" s="120" t="s">
        <v>23</v>
      </c>
      <c r="K677" s="126">
        <f>SUMIF(Kalkulator!$C$6:$C$30,I677,Kalkulator!$N$6:$N$30)</f>
        <v>3670.3333333333335</v>
      </c>
      <c r="O677" s="120" t="s">
        <v>3183</v>
      </c>
      <c r="P677" s="120" t="s">
        <v>3184</v>
      </c>
      <c r="R677" s="121" t="str">
        <f>TEXT(Kalkulator!$F$3,"d.mm")&amp;" - "&amp;TEXT(Kalkulator!$H$3,"d.mm.rrrr")</f>
        <v>1.04 - 30.04.2024</v>
      </c>
      <c r="S677" s="122">
        <f>Kalkulator!$F$3</f>
        <v>45383</v>
      </c>
      <c r="T677" s="123">
        <f>Kalkulator!$F$3</f>
        <v>45383</v>
      </c>
      <c r="AD677" s="119" t="str">
        <f>VLOOKUP(F677,Lista!A:A,1,0)</f>
        <v>LOK0820</v>
      </c>
    </row>
    <row r="678" spans="1:30">
      <c r="A678" s="120" t="str">
        <f t="shared" si="12"/>
        <v>Dostępny</v>
      </c>
      <c r="C678" s="120" t="s">
        <v>54</v>
      </c>
      <c r="D678" s="120" t="s">
        <v>55</v>
      </c>
      <c r="E678" s="137" t="s">
        <v>56</v>
      </c>
      <c r="F678" s="120" t="s">
        <v>53</v>
      </c>
      <c r="H678" s="120" t="s">
        <v>2504</v>
      </c>
      <c r="I678" s="120" t="s">
        <v>2003</v>
      </c>
      <c r="J678" s="120" t="s">
        <v>23</v>
      </c>
      <c r="K678" s="126">
        <f>SUMIF(Kalkulator!$C$6:$C$30,I678,Kalkulator!$N$6:$N$30)</f>
        <v>3670.3333333333335</v>
      </c>
      <c r="O678" s="120" t="s">
        <v>3185</v>
      </c>
      <c r="P678" s="120" t="s">
        <v>3186</v>
      </c>
      <c r="R678" s="121" t="str">
        <f>TEXT(Kalkulator!$F$3,"d.mm")&amp;" - "&amp;TEXT(Kalkulator!$H$3,"d.mm.rrrr")</f>
        <v>1.04 - 30.04.2024</v>
      </c>
      <c r="S678" s="122">
        <f>Kalkulator!$F$3</f>
        <v>45383</v>
      </c>
      <c r="T678" s="123">
        <f>Kalkulator!$F$3</f>
        <v>45383</v>
      </c>
      <c r="AD678" s="119" t="str">
        <f>VLOOKUP(F678,Lista!A:A,1,0)</f>
        <v>LOK0157</v>
      </c>
    </row>
    <row r="679" spans="1:30">
      <c r="A679" s="120" t="str">
        <f t="shared" si="12"/>
        <v>Dostępny</v>
      </c>
      <c r="C679" s="120" t="s">
        <v>54</v>
      </c>
      <c r="D679" s="120" t="s">
        <v>55</v>
      </c>
      <c r="E679" s="137" t="s">
        <v>401</v>
      </c>
      <c r="F679" s="120" t="s">
        <v>400</v>
      </c>
      <c r="H679" s="120" t="s">
        <v>2504</v>
      </c>
      <c r="I679" s="120" t="s">
        <v>2003</v>
      </c>
      <c r="J679" s="120" t="s">
        <v>23</v>
      </c>
      <c r="K679" s="126">
        <f>SUMIF(Kalkulator!$C$6:$C$30,I679,Kalkulator!$N$6:$N$30)</f>
        <v>3670.3333333333335</v>
      </c>
      <c r="O679" s="120" t="s">
        <v>3187</v>
      </c>
      <c r="P679" s="120" t="s">
        <v>3188</v>
      </c>
      <c r="R679" s="121" t="str">
        <f>TEXT(Kalkulator!$F$3,"d.mm")&amp;" - "&amp;TEXT(Kalkulator!$H$3,"d.mm.rrrr")</f>
        <v>1.04 - 30.04.2024</v>
      </c>
      <c r="S679" s="122">
        <f>Kalkulator!$F$3</f>
        <v>45383</v>
      </c>
      <c r="T679" s="123">
        <f>Kalkulator!$F$3</f>
        <v>45383</v>
      </c>
      <c r="AD679" s="119" t="str">
        <f>VLOOKUP(F679,Lista!A:A,1,0)</f>
        <v>LOK1467</v>
      </c>
    </row>
    <row r="680" spans="1:30">
      <c r="A680" s="120" t="str">
        <f t="shared" si="12"/>
        <v>Dostępny</v>
      </c>
      <c r="C680" s="120" t="s">
        <v>54</v>
      </c>
      <c r="D680" s="120" t="s">
        <v>55</v>
      </c>
      <c r="E680" s="137" t="s">
        <v>277</v>
      </c>
      <c r="F680" s="120" t="s">
        <v>276</v>
      </c>
      <c r="H680" s="120" t="s">
        <v>2504</v>
      </c>
      <c r="I680" s="120" t="s">
        <v>2003</v>
      </c>
      <c r="J680" s="120" t="s">
        <v>23</v>
      </c>
      <c r="K680" s="126">
        <f>SUMIF(Kalkulator!$C$6:$C$30,I680,Kalkulator!$N$6:$N$30)</f>
        <v>3670.3333333333335</v>
      </c>
      <c r="O680" s="120" t="s">
        <v>3189</v>
      </c>
      <c r="P680" s="120" t="s">
        <v>3190</v>
      </c>
      <c r="R680" s="121" t="str">
        <f>TEXT(Kalkulator!$F$3,"d.mm")&amp;" - "&amp;TEXT(Kalkulator!$H$3,"d.mm.rrrr")</f>
        <v>1.04 - 30.04.2024</v>
      </c>
      <c r="S680" s="122">
        <f>Kalkulator!$F$3</f>
        <v>45383</v>
      </c>
      <c r="T680" s="123">
        <f>Kalkulator!$F$3</f>
        <v>45383</v>
      </c>
      <c r="AD680" s="119" t="str">
        <f>VLOOKUP(F680,Lista!A:A,1,0)</f>
        <v>LOK0821</v>
      </c>
    </row>
    <row r="681" spans="1:30">
      <c r="A681" s="120" t="str">
        <f t="shared" si="12"/>
        <v>Dostępny</v>
      </c>
      <c r="C681" s="120" t="s">
        <v>132</v>
      </c>
      <c r="D681" s="120" t="s">
        <v>609</v>
      </c>
      <c r="E681" s="137" t="s">
        <v>610</v>
      </c>
      <c r="F681" s="120" t="s">
        <v>608</v>
      </c>
      <c r="H681" s="120" t="s">
        <v>2504</v>
      </c>
      <c r="I681" s="120" t="s">
        <v>2003</v>
      </c>
      <c r="J681" s="120" t="s">
        <v>23</v>
      </c>
      <c r="K681" s="126">
        <f>SUMIF(Kalkulator!$C$6:$C$30,I681,Kalkulator!$N$6:$N$30)</f>
        <v>3670.3333333333335</v>
      </c>
      <c r="O681" s="120" t="s">
        <v>3191</v>
      </c>
      <c r="P681" s="120" t="s">
        <v>3192</v>
      </c>
      <c r="R681" s="121" t="str">
        <f>TEXT(Kalkulator!$F$3,"d.mm")&amp;" - "&amp;TEXT(Kalkulator!$H$3,"d.mm.rrrr")</f>
        <v>1.04 - 30.04.2024</v>
      </c>
      <c r="S681" s="122">
        <f>Kalkulator!$F$3</f>
        <v>45383</v>
      </c>
      <c r="T681" s="123">
        <f>Kalkulator!$F$3</f>
        <v>45383</v>
      </c>
      <c r="AD681" s="119" t="str">
        <f>VLOOKUP(F681,Lista!A:A,1,0)</f>
        <v>LOK2236</v>
      </c>
    </row>
    <row r="682" spans="1:30">
      <c r="A682" s="120" t="str">
        <f t="shared" si="12"/>
        <v>Dostępny</v>
      </c>
      <c r="C682" s="120" t="s">
        <v>101</v>
      </c>
      <c r="D682" s="120" t="s">
        <v>449</v>
      </c>
      <c r="E682" s="137" t="s">
        <v>450</v>
      </c>
      <c r="F682" s="120" t="s">
        <v>448</v>
      </c>
      <c r="H682" s="120" t="s">
        <v>2504</v>
      </c>
      <c r="I682" s="120" t="s">
        <v>2003</v>
      </c>
      <c r="J682" s="120" t="s">
        <v>23</v>
      </c>
      <c r="K682" s="126">
        <f>SUMIF(Kalkulator!$C$6:$C$30,I682,Kalkulator!$N$6:$N$30)</f>
        <v>3670.3333333333335</v>
      </c>
      <c r="O682" s="120" t="s">
        <v>3193</v>
      </c>
      <c r="P682" s="120" t="s">
        <v>3194</v>
      </c>
      <c r="R682" s="121" t="str">
        <f>TEXT(Kalkulator!$F$3,"d.mm")&amp;" - "&amp;TEXT(Kalkulator!$H$3,"d.mm.rrrr")</f>
        <v>1.04 - 30.04.2024</v>
      </c>
      <c r="S682" s="122">
        <f>Kalkulator!$F$3</f>
        <v>45383</v>
      </c>
      <c r="T682" s="123">
        <f>Kalkulator!$F$3</f>
        <v>45383</v>
      </c>
      <c r="AD682" s="119" t="str">
        <f>VLOOKUP(F682,Lista!A:A,1,0)</f>
        <v>LOK1658</v>
      </c>
    </row>
    <row r="683" spans="1:30">
      <c r="A683" s="120" t="str">
        <f t="shared" si="12"/>
        <v>Dostępny</v>
      </c>
      <c r="C683" s="120" t="s">
        <v>64</v>
      </c>
      <c r="D683" s="120" t="s">
        <v>279</v>
      </c>
      <c r="E683" s="137" t="s">
        <v>280</v>
      </c>
      <c r="F683" s="120" t="s">
        <v>278</v>
      </c>
      <c r="H683" s="120" t="s">
        <v>2504</v>
      </c>
      <c r="I683" s="120" t="s">
        <v>2003</v>
      </c>
      <c r="J683" s="120" t="s">
        <v>23</v>
      </c>
      <c r="K683" s="126">
        <f>SUMIF(Kalkulator!$C$6:$C$30,I683,Kalkulator!$N$6:$N$30)</f>
        <v>3670.3333333333335</v>
      </c>
      <c r="O683" s="120" t="s">
        <v>3195</v>
      </c>
      <c r="P683" s="120" t="s">
        <v>3196</v>
      </c>
      <c r="R683" s="121" t="str">
        <f>TEXT(Kalkulator!$F$3,"d.mm")&amp;" - "&amp;TEXT(Kalkulator!$H$3,"d.mm.rrrr")</f>
        <v>1.04 - 30.04.2024</v>
      </c>
      <c r="S683" s="122">
        <f>Kalkulator!$F$3</f>
        <v>45383</v>
      </c>
      <c r="T683" s="123">
        <f>Kalkulator!$F$3</f>
        <v>45383</v>
      </c>
      <c r="AD683" s="119" t="str">
        <f>VLOOKUP(F683,Lista!A:A,1,0)</f>
        <v>LOK0822</v>
      </c>
    </row>
    <row r="684" spans="1:30">
      <c r="A684" s="120" t="str">
        <f t="shared" si="12"/>
        <v>Dostępny</v>
      </c>
      <c r="C684" s="120" t="s">
        <v>64</v>
      </c>
      <c r="D684" s="120" t="s">
        <v>84</v>
      </c>
      <c r="E684" s="137" t="s">
        <v>85</v>
      </c>
      <c r="F684" s="120" t="s">
        <v>83</v>
      </c>
      <c r="H684" s="120" t="s">
        <v>2504</v>
      </c>
      <c r="I684" s="120" t="s">
        <v>2003</v>
      </c>
      <c r="J684" s="120" t="s">
        <v>23</v>
      </c>
      <c r="K684" s="126">
        <f>SUMIF(Kalkulator!$C$6:$C$30,I684,Kalkulator!$N$6:$N$30)</f>
        <v>3670.3333333333335</v>
      </c>
      <c r="O684" s="120" t="s">
        <v>3197</v>
      </c>
      <c r="P684" s="120" t="s">
        <v>3198</v>
      </c>
      <c r="R684" s="121" t="str">
        <f>TEXT(Kalkulator!$F$3,"d.mm")&amp;" - "&amp;TEXT(Kalkulator!$H$3,"d.mm.rrrr")</f>
        <v>1.04 - 30.04.2024</v>
      </c>
      <c r="S684" s="122">
        <f>Kalkulator!$F$3</f>
        <v>45383</v>
      </c>
      <c r="T684" s="123">
        <f>Kalkulator!$F$3</f>
        <v>45383</v>
      </c>
      <c r="AD684" s="119" t="str">
        <f>VLOOKUP(F684,Lista!A:A,1,0)</f>
        <v>LOK0452</v>
      </c>
    </row>
    <row r="685" spans="1:30">
      <c r="A685" s="120" t="str">
        <f t="shared" si="12"/>
        <v>Dostępny</v>
      </c>
      <c r="C685" s="120" t="s">
        <v>117</v>
      </c>
      <c r="D685" s="120" t="s">
        <v>118</v>
      </c>
      <c r="E685" s="137" t="s">
        <v>406</v>
      </c>
      <c r="F685" s="120" t="s">
        <v>405</v>
      </c>
      <c r="H685" s="120" t="s">
        <v>2504</v>
      </c>
      <c r="I685" s="120" t="s">
        <v>2003</v>
      </c>
      <c r="J685" s="120" t="s">
        <v>23</v>
      </c>
      <c r="K685" s="126">
        <f>SUMIF(Kalkulator!$C$6:$C$30,I685,Kalkulator!$N$6:$N$30)</f>
        <v>3670.3333333333335</v>
      </c>
      <c r="O685" s="120" t="s">
        <v>3199</v>
      </c>
      <c r="P685" s="120" t="s">
        <v>3200</v>
      </c>
      <c r="R685" s="121" t="str">
        <f>TEXT(Kalkulator!$F$3,"d.mm")&amp;" - "&amp;TEXT(Kalkulator!$H$3,"d.mm.rrrr")</f>
        <v>1.04 - 30.04.2024</v>
      </c>
      <c r="S685" s="122">
        <f>Kalkulator!$F$3</f>
        <v>45383</v>
      </c>
      <c r="T685" s="123">
        <f>Kalkulator!$F$3</f>
        <v>45383</v>
      </c>
      <c r="AD685" s="119" t="str">
        <f>VLOOKUP(F685,Lista!A:A,1,0)</f>
        <v>LOK1480</v>
      </c>
    </row>
    <row r="686" spans="1:30">
      <c r="A686" s="120" t="str">
        <f t="shared" si="12"/>
        <v>Dostępny</v>
      </c>
      <c r="C686" s="120" t="s">
        <v>117</v>
      </c>
      <c r="D686" s="120" t="s">
        <v>118</v>
      </c>
      <c r="E686" s="137" t="s">
        <v>282</v>
      </c>
      <c r="F686" s="120" t="s">
        <v>281</v>
      </c>
      <c r="H686" s="120" t="s">
        <v>2504</v>
      </c>
      <c r="I686" s="120" t="s">
        <v>2003</v>
      </c>
      <c r="J686" s="120" t="s">
        <v>23</v>
      </c>
      <c r="K686" s="126">
        <f>SUMIF(Kalkulator!$C$6:$C$30,I686,Kalkulator!$N$6:$N$30)</f>
        <v>3670.3333333333335</v>
      </c>
      <c r="O686" s="120" t="s">
        <v>3201</v>
      </c>
      <c r="P686" s="120" t="s">
        <v>3202</v>
      </c>
      <c r="R686" s="121" t="str">
        <f>TEXT(Kalkulator!$F$3,"d.mm")&amp;" - "&amp;TEXT(Kalkulator!$H$3,"d.mm.rrrr")</f>
        <v>1.04 - 30.04.2024</v>
      </c>
      <c r="S686" s="122">
        <f>Kalkulator!$F$3</f>
        <v>45383</v>
      </c>
      <c r="T686" s="123">
        <f>Kalkulator!$F$3</f>
        <v>45383</v>
      </c>
      <c r="AD686" s="119" t="str">
        <f>VLOOKUP(F686,Lista!A:A,1,0)</f>
        <v>LOK0823</v>
      </c>
    </row>
    <row r="687" spans="1:30">
      <c r="A687" s="120" t="str">
        <f t="shared" si="12"/>
        <v>Dostępny</v>
      </c>
      <c r="C687" s="120" t="s">
        <v>101</v>
      </c>
      <c r="D687" s="120" t="s">
        <v>102</v>
      </c>
      <c r="E687" s="137" t="s">
        <v>285</v>
      </c>
      <c r="F687" s="120" t="s">
        <v>284</v>
      </c>
      <c r="H687" s="120" t="s">
        <v>2504</v>
      </c>
      <c r="I687" s="120" t="s">
        <v>2003</v>
      </c>
      <c r="J687" s="120" t="s">
        <v>23</v>
      </c>
      <c r="K687" s="126">
        <f>SUMIF(Kalkulator!$C$6:$C$30,I687,Kalkulator!$N$6:$N$30)</f>
        <v>3670.3333333333335</v>
      </c>
      <c r="O687" s="120" t="s">
        <v>3203</v>
      </c>
      <c r="P687" s="120" t="s">
        <v>3204</v>
      </c>
      <c r="R687" s="121" t="str">
        <f>TEXT(Kalkulator!$F$3,"d.mm")&amp;" - "&amp;TEXT(Kalkulator!$H$3,"d.mm.rrrr")</f>
        <v>1.04 - 30.04.2024</v>
      </c>
      <c r="S687" s="122">
        <f>Kalkulator!$F$3</f>
        <v>45383</v>
      </c>
      <c r="T687" s="123">
        <f>Kalkulator!$F$3</f>
        <v>45383</v>
      </c>
      <c r="AD687" s="119" t="str">
        <f>VLOOKUP(F687,Lista!A:A,1,0)</f>
        <v>LOK0824</v>
      </c>
    </row>
    <row r="688" spans="1:30">
      <c r="A688" s="120" t="str">
        <f t="shared" si="12"/>
        <v>Dostępny</v>
      </c>
      <c r="C688" s="120" t="s">
        <v>101</v>
      </c>
      <c r="D688" s="120" t="s">
        <v>102</v>
      </c>
      <c r="E688" s="137" t="s">
        <v>288</v>
      </c>
      <c r="F688" s="120" t="s">
        <v>287</v>
      </c>
      <c r="H688" s="120" t="s">
        <v>2504</v>
      </c>
      <c r="I688" s="120" t="s">
        <v>2003</v>
      </c>
      <c r="J688" s="120" t="s">
        <v>23</v>
      </c>
      <c r="K688" s="126">
        <f>SUMIF(Kalkulator!$C$6:$C$30,I688,Kalkulator!$N$6:$N$30)</f>
        <v>3670.3333333333335</v>
      </c>
      <c r="O688" s="120" t="s">
        <v>3205</v>
      </c>
      <c r="P688" s="120" t="s">
        <v>3206</v>
      </c>
      <c r="R688" s="121" t="str">
        <f>TEXT(Kalkulator!$F$3,"d.mm")&amp;" - "&amp;TEXT(Kalkulator!$H$3,"d.mm.rrrr")</f>
        <v>1.04 - 30.04.2024</v>
      </c>
      <c r="S688" s="122">
        <f>Kalkulator!$F$3</f>
        <v>45383</v>
      </c>
      <c r="T688" s="123">
        <f>Kalkulator!$F$3</f>
        <v>45383</v>
      </c>
      <c r="AD688" s="119" t="str">
        <f>VLOOKUP(F688,Lista!A:A,1,0)</f>
        <v>LOK0825</v>
      </c>
    </row>
    <row r="689" spans="1:30">
      <c r="A689" s="120" t="str">
        <f t="shared" si="12"/>
        <v>Dostępny</v>
      </c>
      <c r="C689" s="120" t="s">
        <v>101</v>
      </c>
      <c r="D689" s="120" t="s">
        <v>102</v>
      </c>
      <c r="E689" s="137" t="s">
        <v>103</v>
      </c>
      <c r="F689" s="120" t="s">
        <v>100</v>
      </c>
      <c r="H689" s="120" t="s">
        <v>2504</v>
      </c>
      <c r="I689" s="120" t="s">
        <v>2003</v>
      </c>
      <c r="J689" s="120" t="s">
        <v>23</v>
      </c>
      <c r="K689" s="126">
        <f>SUMIF(Kalkulator!$C$6:$C$30,I689,Kalkulator!$N$6:$N$30)</f>
        <v>3670.3333333333335</v>
      </c>
      <c r="O689" s="120" t="s">
        <v>3207</v>
      </c>
      <c r="P689" s="120" t="s">
        <v>3208</v>
      </c>
      <c r="R689" s="121" t="str">
        <f>TEXT(Kalkulator!$F$3,"d.mm")&amp;" - "&amp;TEXT(Kalkulator!$H$3,"d.mm.rrrr")</f>
        <v>1.04 - 30.04.2024</v>
      </c>
      <c r="S689" s="122">
        <f>Kalkulator!$F$3</f>
        <v>45383</v>
      </c>
      <c r="T689" s="123">
        <f>Kalkulator!$F$3</f>
        <v>45383</v>
      </c>
      <c r="AD689" s="119" t="str">
        <f>VLOOKUP(F689,Lista!A:A,1,0)</f>
        <v>LOK1358</v>
      </c>
    </row>
    <row r="690" spans="1:30">
      <c r="A690" s="120" t="str">
        <f t="shared" si="12"/>
        <v>Dostępny</v>
      </c>
      <c r="C690" s="120" t="s">
        <v>101</v>
      </c>
      <c r="D690" s="120" t="s">
        <v>102</v>
      </c>
      <c r="E690" s="137" t="s">
        <v>334</v>
      </c>
      <c r="F690" s="120" t="s">
        <v>333</v>
      </c>
      <c r="H690" s="120" t="s">
        <v>2504</v>
      </c>
      <c r="I690" s="120" t="s">
        <v>2003</v>
      </c>
      <c r="J690" s="120" t="s">
        <v>23</v>
      </c>
      <c r="K690" s="126">
        <f>SUMIF(Kalkulator!$C$6:$C$30,I690,Kalkulator!$N$6:$N$30)</f>
        <v>3670.3333333333335</v>
      </c>
      <c r="O690" s="120" t="s">
        <v>3209</v>
      </c>
      <c r="P690" s="120" t="s">
        <v>3210</v>
      </c>
      <c r="R690" s="121" t="str">
        <f>TEXT(Kalkulator!$F$3,"d.mm")&amp;" - "&amp;TEXT(Kalkulator!$H$3,"d.mm.rrrr")</f>
        <v>1.04 - 30.04.2024</v>
      </c>
      <c r="S690" s="122">
        <f>Kalkulator!$F$3</f>
        <v>45383</v>
      </c>
      <c r="T690" s="123">
        <f>Kalkulator!$F$3</f>
        <v>45383</v>
      </c>
      <c r="AD690" s="119" t="str">
        <f>VLOOKUP(F690,Lista!A:A,1,0)</f>
        <v>LOK0852</v>
      </c>
    </row>
    <row r="691" spans="1:30">
      <c r="A691" s="120" t="str">
        <f t="shared" si="12"/>
        <v>Dostępny</v>
      </c>
      <c r="C691" s="120" t="s">
        <v>54</v>
      </c>
      <c r="D691" s="120" t="s">
        <v>290</v>
      </c>
      <c r="E691" s="137" t="s">
        <v>291</v>
      </c>
      <c r="F691" s="120" t="s">
        <v>289</v>
      </c>
      <c r="H691" s="120" t="s">
        <v>2504</v>
      </c>
      <c r="I691" s="120" t="s">
        <v>2003</v>
      </c>
      <c r="J691" s="120" t="s">
        <v>23</v>
      </c>
      <c r="K691" s="126">
        <f>SUMIF(Kalkulator!$C$6:$C$30,I691,Kalkulator!$N$6:$N$30)</f>
        <v>3670.3333333333335</v>
      </c>
      <c r="O691" s="120" t="s">
        <v>3211</v>
      </c>
      <c r="P691" s="120" t="s">
        <v>3212</v>
      </c>
      <c r="R691" s="121" t="str">
        <f>TEXT(Kalkulator!$F$3,"d.mm")&amp;" - "&amp;TEXT(Kalkulator!$H$3,"d.mm.rrrr")</f>
        <v>1.04 - 30.04.2024</v>
      </c>
      <c r="S691" s="122">
        <f>Kalkulator!$F$3</f>
        <v>45383</v>
      </c>
      <c r="T691" s="123">
        <f>Kalkulator!$F$3</f>
        <v>45383</v>
      </c>
      <c r="AD691" s="119" t="str">
        <f>VLOOKUP(F691,Lista!A:A,1,0)</f>
        <v>LOK0826</v>
      </c>
    </row>
    <row r="692" spans="1:30">
      <c r="A692" s="120" t="str">
        <f t="shared" si="12"/>
        <v>Dostępny</v>
      </c>
      <c r="C692" s="120" t="s">
        <v>123</v>
      </c>
      <c r="D692" s="120" t="s">
        <v>124</v>
      </c>
      <c r="E692" s="137" t="s">
        <v>295</v>
      </c>
      <c r="F692" s="120" t="s">
        <v>294</v>
      </c>
      <c r="H692" s="120" t="s">
        <v>2504</v>
      </c>
      <c r="I692" s="120" t="s">
        <v>2003</v>
      </c>
      <c r="J692" s="120" t="s">
        <v>23</v>
      </c>
      <c r="K692" s="126">
        <f>SUMIF(Kalkulator!$C$6:$C$30,I692,Kalkulator!$N$6:$N$30)</f>
        <v>3670.3333333333335</v>
      </c>
      <c r="O692" s="120" t="s">
        <v>3213</v>
      </c>
      <c r="P692" s="120" t="s">
        <v>3214</v>
      </c>
      <c r="R692" s="121" t="str">
        <f>TEXT(Kalkulator!$F$3,"d.mm")&amp;" - "&amp;TEXT(Kalkulator!$H$3,"d.mm.rrrr")</f>
        <v>1.04 - 30.04.2024</v>
      </c>
      <c r="S692" s="122">
        <f>Kalkulator!$F$3</f>
        <v>45383</v>
      </c>
      <c r="T692" s="123">
        <f>Kalkulator!$F$3</f>
        <v>45383</v>
      </c>
      <c r="AD692" s="119" t="str">
        <f>VLOOKUP(F692,Lista!A:A,1,0)</f>
        <v>LOK0827</v>
      </c>
    </row>
    <row r="693" spans="1:30">
      <c r="A693" s="120" t="str">
        <f t="shared" si="12"/>
        <v>Dostępny</v>
      </c>
      <c r="C693" s="120" t="s">
        <v>126</v>
      </c>
      <c r="D693" s="120" t="s">
        <v>127</v>
      </c>
      <c r="E693" s="137" t="s">
        <v>297</v>
      </c>
      <c r="F693" s="120" t="s">
        <v>296</v>
      </c>
      <c r="H693" s="120" t="s">
        <v>2504</v>
      </c>
      <c r="I693" s="120" t="s">
        <v>2003</v>
      </c>
      <c r="J693" s="120" t="s">
        <v>23</v>
      </c>
      <c r="K693" s="126">
        <f>SUMIF(Kalkulator!$C$6:$C$30,I693,Kalkulator!$N$6:$N$30)</f>
        <v>3670.3333333333335</v>
      </c>
      <c r="O693" s="120" t="s">
        <v>3215</v>
      </c>
      <c r="P693" s="120" t="s">
        <v>3216</v>
      </c>
      <c r="R693" s="121" t="str">
        <f>TEXT(Kalkulator!$F$3,"d.mm")&amp;" - "&amp;TEXT(Kalkulator!$H$3,"d.mm.rrrr")</f>
        <v>1.04 - 30.04.2024</v>
      </c>
      <c r="S693" s="122">
        <f>Kalkulator!$F$3</f>
        <v>45383</v>
      </c>
      <c r="T693" s="123">
        <f>Kalkulator!$F$3</f>
        <v>45383</v>
      </c>
      <c r="AD693" s="119" t="str">
        <f>VLOOKUP(F693,Lista!A:A,1,0)</f>
        <v>LOK0828</v>
      </c>
    </row>
    <row r="694" spans="1:30">
      <c r="A694" s="120" t="str">
        <f t="shared" si="12"/>
        <v>Dostępny</v>
      </c>
      <c r="C694" s="120" t="s">
        <v>29</v>
      </c>
      <c r="D694" s="120" t="s">
        <v>625</v>
      </c>
      <c r="E694" s="137" t="s">
        <v>626</v>
      </c>
      <c r="F694" s="120" t="s">
        <v>624</v>
      </c>
      <c r="H694" s="120" t="s">
        <v>2504</v>
      </c>
      <c r="I694" s="120" t="s">
        <v>2003</v>
      </c>
      <c r="J694" s="120" t="s">
        <v>23</v>
      </c>
      <c r="K694" s="126">
        <f>SUMIF(Kalkulator!$C$6:$C$30,I694,Kalkulator!$N$6:$N$30)</f>
        <v>3670.3333333333335</v>
      </c>
      <c r="O694" s="120" t="s">
        <v>3217</v>
      </c>
      <c r="P694" s="120" t="s">
        <v>3218</v>
      </c>
      <c r="R694" s="121" t="str">
        <f>TEXT(Kalkulator!$F$3,"d.mm")&amp;" - "&amp;TEXT(Kalkulator!$H$3,"d.mm.rrrr")</f>
        <v>1.04 - 30.04.2024</v>
      </c>
      <c r="S694" s="122">
        <f>Kalkulator!$F$3</f>
        <v>45383</v>
      </c>
      <c r="T694" s="123">
        <f>Kalkulator!$F$3</f>
        <v>45383</v>
      </c>
      <c r="AD694" s="119" t="str">
        <f>VLOOKUP(F694,Lista!A:A,1,0)</f>
        <v>LOK2386</v>
      </c>
    </row>
    <row r="695" spans="1:30">
      <c r="A695" s="120" t="str">
        <f t="shared" si="12"/>
        <v>Dostępny</v>
      </c>
      <c r="C695" s="120" t="s">
        <v>101</v>
      </c>
      <c r="D695" s="120" t="s">
        <v>300</v>
      </c>
      <c r="E695" s="137" t="s">
        <v>301</v>
      </c>
      <c r="F695" s="120" t="s">
        <v>299</v>
      </c>
      <c r="H695" s="120" t="s">
        <v>2504</v>
      </c>
      <c r="I695" s="120" t="s">
        <v>2003</v>
      </c>
      <c r="J695" s="120" t="s">
        <v>23</v>
      </c>
      <c r="K695" s="126">
        <f>SUMIF(Kalkulator!$C$6:$C$30,I695,Kalkulator!$N$6:$N$30)</f>
        <v>3670.3333333333335</v>
      </c>
      <c r="O695" s="120" t="s">
        <v>3219</v>
      </c>
      <c r="P695" s="120" t="s">
        <v>3220</v>
      </c>
      <c r="R695" s="121" t="str">
        <f>TEXT(Kalkulator!$F$3,"d.mm")&amp;" - "&amp;TEXT(Kalkulator!$H$3,"d.mm.rrrr")</f>
        <v>1.04 - 30.04.2024</v>
      </c>
      <c r="S695" s="122">
        <f>Kalkulator!$F$3</f>
        <v>45383</v>
      </c>
      <c r="T695" s="123">
        <f>Kalkulator!$F$3</f>
        <v>45383</v>
      </c>
      <c r="AD695" s="119" t="str">
        <f>VLOOKUP(F695,Lista!A:A,1,0)</f>
        <v>LOK0829</v>
      </c>
    </row>
    <row r="696" spans="1:30">
      <c r="A696" s="120" t="str">
        <f t="shared" si="12"/>
        <v>Dostępny</v>
      </c>
      <c r="C696" s="120" t="s">
        <v>29</v>
      </c>
      <c r="D696" s="120" t="s">
        <v>337</v>
      </c>
      <c r="E696" s="137" t="s">
        <v>338</v>
      </c>
      <c r="F696" s="120" t="s">
        <v>336</v>
      </c>
      <c r="H696" s="120" t="s">
        <v>2504</v>
      </c>
      <c r="I696" s="120" t="s">
        <v>2003</v>
      </c>
      <c r="J696" s="120" t="s">
        <v>23</v>
      </c>
      <c r="K696" s="126">
        <f>SUMIF(Kalkulator!$C$6:$C$30,I696,Kalkulator!$N$6:$N$30)</f>
        <v>3670.3333333333335</v>
      </c>
      <c r="O696" s="120" t="s">
        <v>3221</v>
      </c>
      <c r="P696" s="120" t="s">
        <v>3222</v>
      </c>
      <c r="R696" s="121" t="str">
        <f>TEXT(Kalkulator!$F$3,"d.mm")&amp;" - "&amp;TEXT(Kalkulator!$H$3,"d.mm.rrrr")</f>
        <v>1.04 - 30.04.2024</v>
      </c>
      <c r="S696" s="122">
        <f>Kalkulator!$F$3</f>
        <v>45383</v>
      </c>
      <c r="T696" s="123">
        <f>Kalkulator!$F$3</f>
        <v>45383</v>
      </c>
      <c r="AD696" s="119" t="str">
        <f>VLOOKUP(F696,Lista!A:A,1,0)</f>
        <v>LOK0854</v>
      </c>
    </row>
    <row r="697" spans="1:30">
      <c r="A697" s="120" t="str">
        <f t="shared" si="12"/>
        <v>Dostępny</v>
      </c>
      <c r="C697" s="120" t="s">
        <v>44</v>
      </c>
      <c r="D697" s="120" t="s">
        <v>45</v>
      </c>
      <c r="E697" s="137" t="s">
        <v>46</v>
      </c>
      <c r="F697" s="120" t="s">
        <v>43</v>
      </c>
      <c r="H697" s="120" t="s">
        <v>2504</v>
      </c>
      <c r="I697" s="120" t="s">
        <v>2003</v>
      </c>
      <c r="J697" s="120" t="s">
        <v>23</v>
      </c>
      <c r="K697" s="126">
        <f>SUMIF(Kalkulator!$C$6:$C$30,I697,Kalkulator!$N$6:$N$30)</f>
        <v>3670.3333333333335</v>
      </c>
      <c r="O697" s="120" t="s">
        <v>3223</v>
      </c>
      <c r="P697" s="120" t="s">
        <v>3224</v>
      </c>
      <c r="R697" s="121" t="str">
        <f>TEXT(Kalkulator!$F$3,"d.mm")&amp;" - "&amp;TEXT(Kalkulator!$H$3,"d.mm.rrrr")</f>
        <v>1.04 - 30.04.2024</v>
      </c>
      <c r="S697" s="122">
        <f>Kalkulator!$F$3</f>
        <v>45383</v>
      </c>
      <c r="T697" s="123">
        <f>Kalkulator!$F$3</f>
        <v>45383</v>
      </c>
      <c r="AD697" s="119" t="str">
        <f>VLOOKUP(F697,Lista!A:A,1,0)</f>
        <v>LOK0152</v>
      </c>
    </row>
    <row r="698" spans="1:30">
      <c r="A698" s="120" t="str">
        <f t="shared" si="12"/>
        <v>Dostępny</v>
      </c>
      <c r="C698" s="120" t="s">
        <v>44</v>
      </c>
      <c r="D698" s="120" t="s">
        <v>45</v>
      </c>
      <c r="E698" s="137" t="s">
        <v>304</v>
      </c>
      <c r="F698" s="120" t="s">
        <v>303</v>
      </c>
      <c r="H698" s="120" t="s">
        <v>2504</v>
      </c>
      <c r="I698" s="120" t="s">
        <v>2003</v>
      </c>
      <c r="J698" s="120" t="s">
        <v>23</v>
      </c>
      <c r="K698" s="126">
        <f>SUMIF(Kalkulator!$C$6:$C$30,I698,Kalkulator!$N$6:$N$30)</f>
        <v>3670.3333333333335</v>
      </c>
      <c r="O698" s="120" t="s">
        <v>3225</v>
      </c>
      <c r="P698" s="120" t="s">
        <v>3226</v>
      </c>
      <c r="R698" s="121" t="str">
        <f>TEXT(Kalkulator!$F$3,"d.mm")&amp;" - "&amp;TEXT(Kalkulator!$H$3,"d.mm.rrrr")</f>
        <v>1.04 - 30.04.2024</v>
      </c>
      <c r="S698" s="122">
        <f>Kalkulator!$F$3</f>
        <v>45383</v>
      </c>
      <c r="T698" s="123">
        <f>Kalkulator!$F$3</f>
        <v>45383</v>
      </c>
      <c r="AD698" s="119" t="str">
        <f>VLOOKUP(F698,Lista!A:A,1,0)</f>
        <v>LOK0830</v>
      </c>
    </row>
    <row r="699" spans="1:30">
      <c r="A699" s="120" t="str">
        <f t="shared" si="12"/>
        <v>Dostępny</v>
      </c>
      <c r="C699" s="120" t="s">
        <v>44</v>
      </c>
      <c r="D699" s="120" t="s">
        <v>45</v>
      </c>
      <c r="E699" s="137" t="s">
        <v>395</v>
      </c>
      <c r="F699" s="120" t="s">
        <v>394</v>
      </c>
      <c r="H699" s="120" t="s">
        <v>2504</v>
      </c>
      <c r="I699" s="120" t="s">
        <v>2003</v>
      </c>
      <c r="J699" s="120" t="s">
        <v>23</v>
      </c>
      <c r="K699" s="126">
        <f>SUMIF(Kalkulator!$C$6:$C$30,I699,Kalkulator!$N$6:$N$30)</f>
        <v>3670.3333333333335</v>
      </c>
      <c r="O699" s="120" t="s">
        <v>3227</v>
      </c>
      <c r="P699" s="120" t="s">
        <v>3228</v>
      </c>
      <c r="R699" s="121" t="str">
        <f>TEXT(Kalkulator!$F$3,"d.mm")&amp;" - "&amp;TEXT(Kalkulator!$H$3,"d.mm.rrrr")</f>
        <v>1.04 - 30.04.2024</v>
      </c>
      <c r="S699" s="122">
        <f>Kalkulator!$F$3</f>
        <v>45383</v>
      </c>
      <c r="T699" s="123">
        <f>Kalkulator!$F$3</f>
        <v>45383</v>
      </c>
      <c r="AD699" s="119" t="str">
        <f>VLOOKUP(F699,Lista!A:A,1,0)</f>
        <v>LOK1456</v>
      </c>
    </row>
    <row r="700" spans="1:30">
      <c r="A700" s="120" t="str">
        <f t="shared" si="12"/>
        <v>Dostępny</v>
      </c>
      <c r="C700" s="120" t="s">
        <v>44</v>
      </c>
      <c r="D700" s="120" t="s">
        <v>45</v>
      </c>
      <c r="E700" s="137" t="s">
        <v>217</v>
      </c>
      <c r="F700" s="120" t="s">
        <v>306</v>
      </c>
      <c r="H700" s="120" t="s">
        <v>2504</v>
      </c>
      <c r="I700" s="120" t="s">
        <v>2003</v>
      </c>
      <c r="J700" s="120" t="s">
        <v>23</v>
      </c>
      <c r="K700" s="126">
        <f>SUMIF(Kalkulator!$C$6:$C$30,I700,Kalkulator!$N$6:$N$30)</f>
        <v>3670.3333333333335</v>
      </c>
      <c r="O700" s="120" t="s">
        <v>3229</v>
      </c>
      <c r="P700" s="120" t="s">
        <v>3230</v>
      </c>
      <c r="R700" s="121" t="str">
        <f>TEXT(Kalkulator!$F$3,"d.mm")&amp;" - "&amp;TEXT(Kalkulator!$H$3,"d.mm.rrrr")</f>
        <v>1.04 - 30.04.2024</v>
      </c>
      <c r="S700" s="122">
        <f>Kalkulator!$F$3</f>
        <v>45383</v>
      </c>
      <c r="T700" s="123">
        <f>Kalkulator!$F$3</f>
        <v>45383</v>
      </c>
      <c r="AD700" s="119" t="str">
        <f>VLOOKUP(F700,Lista!A:A,1,0)</f>
        <v>LOK0831</v>
      </c>
    </row>
    <row r="701" spans="1:30">
      <c r="A701" s="120" t="str">
        <f t="shared" si="12"/>
        <v>Dostępny</v>
      </c>
      <c r="C701" s="120" t="s">
        <v>29</v>
      </c>
      <c r="D701" s="120" t="s">
        <v>176</v>
      </c>
      <c r="E701" s="137" t="s">
        <v>177</v>
      </c>
      <c r="F701" s="120" t="s">
        <v>307</v>
      </c>
      <c r="H701" s="120" t="s">
        <v>2504</v>
      </c>
      <c r="I701" s="120" t="s">
        <v>2003</v>
      </c>
      <c r="J701" s="120" t="s">
        <v>23</v>
      </c>
      <c r="K701" s="126">
        <f>SUMIF(Kalkulator!$C$6:$C$30,I701,Kalkulator!$N$6:$N$30)</f>
        <v>3670.3333333333335</v>
      </c>
      <c r="O701" s="120" t="s">
        <v>3231</v>
      </c>
      <c r="P701" s="120" t="s">
        <v>3232</v>
      </c>
      <c r="R701" s="121" t="str">
        <f>TEXT(Kalkulator!$F$3,"d.mm")&amp;" - "&amp;TEXT(Kalkulator!$H$3,"d.mm.rrrr")</f>
        <v>1.04 - 30.04.2024</v>
      </c>
      <c r="S701" s="122">
        <f>Kalkulator!$F$3</f>
        <v>45383</v>
      </c>
      <c r="T701" s="123">
        <f>Kalkulator!$F$3</f>
        <v>45383</v>
      </c>
      <c r="AD701" s="119" t="str">
        <f>VLOOKUP(F701,Lista!A:A,1,0)</f>
        <v>LOK0832</v>
      </c>
    </row>
    <row r="702" spans="1:30">
      <c r="A702" s="120" t="str">
        <f t="shared" si="12"/>
        <v>Dostępny</v>
      </c>
      <c r="C702" s="120" t="s">
        <v>58</v>
      </c>
      <c r="D702" s="120" t="s">
        <v>200</v>
      </c>
      <c r="E702" s="137" t="s">
        <v>309</v>
      </c>
      <c r="F702" s="120" t="s">
        <v>308</v>
      </c>
      <c r="H702" s="120" t="s">
        <v>2504</v>
      </c>
      <c r="I702" s="120" t="s">
        <v>2003</v>
      </c>
      <c r="J702" s="120" t="s">
        <v>23</v>
      </c>
      <c r="K702" s="126">
        <f>SUMIF(Kalkulator!$C$6:$C$30,I702,Kalkulator!$N$6:$N$30)</f>
        <v>3670.3333333333335</v>
      </c>
      <c r="O702" s="120" t="s">
        <v>3233</v>
      </c>
      <c r="P702" s="120" t="s">
        <v>3234</v>
      </c>
      <c r="R702" s="121" t="str">
        <f>TEXT(Kalkulator!$F$3,"d.mm")&amp;" - "&amp;TEXT(Kalkulator!$H$3,"d.mm.rrrr")</f>
        <v>1.04 - 30.04.2024</v>
      </c>
      <c r="S702" s="122">
        <f>Kalkulator!$F$3</f>
        <v>45383</v>
      </c>
      <c r="T702" s="123">
        <f>Kalkulator!$F$3</f>
        <v>45383</v>
      </c>
      <c r="AD702" s="119" t="str">
        <f>VLOOKUP(F702,Lista!A:A,1,0)</f>
        <v>LOK0833</v>
      </c>
    </row>
    <row r="703" spans="1:30">
      <c r="A703" s="120" t="str">
        <f t="shared" si="12"/>
        <v>Dostępny</v>
      </c>
      <c r="C703" s="120" t="s">
        <v>132</v>
      </c>
      <c r="D703" s="120" t="s">
        <v>135</v>
      </c>
      <c r="E703" s="137" t="s">
        <v>311</v>
      </c>
      <c r="F703" s="120" t="s">
        <v>310</v>
      </c>
      <c r="H703" s="120" t="s">
        <v>2504</v>
      </c>
      <c r="I703" s="120" t="s">
        <v>2003</v>
      </c>
      <c r="J703" s="120" t="s">
        <v>23</v>
      </c>
      <c r="K703" s="126">
        <f>SUMIF(Kalkulator!$C$6:$C$30,I703,Kalkulator!$N$6:$N$30)</f>
        <v>3670.3333333333335</v>
      </c>
      <c r="O703" s="120" t="s">
        <v>3235</v>
      </c>
      <c r="P703" s="120" t="s">
        <v>3236</v>
      </c>
      <c r="R703" s="121" t="str">
        <f>TEXT(Kalkulator!$F$3,"d.mm")&amp;" - "&amp;TEXT(Kalkulator!$H$3,"d.mm.rrrr")</f>
        <v>1.04 - 30.04.2024</v>
      </c>
      <c r="S703" s="122">
        <f>Kalkulator!$F$3</f>
        <v>45383</v>
      </c>
      <c r="T703" s="123">
        <f>Kalkulator!$F$3</f>
        <v>45383</v>
      </c>
      <c r="AD703" s="119" t="str">
        <f>VLOOKUP(F703,Lista!A:A,1,0)</f>
        <v>LOK0834</v>
      </c>
    </row>
    <row r="704" spans="1:30">
      <c r="A704" s="120" t="str">
        <f t="shared" si="12"/>
        <v>Dostępny</v>
      </c>
      <c r="C704" s="120" t="s">
        <v>29</v>
      </c>
      <c r="D704" s="120" t="s">
        <v>409</v>
      </c>
      <c r="E704" s="137" t="s">
        <v>410</v>
      </c>
      <c r="F704" s="120" t="s">
        <v>408</v>
      </c>
      <c r="H704" s="120" t="s">
        <v>2504</v>
      </c>
      <c r="I704" s="120" t="s">
        <v>2003</v>
      </c>
      <c r="J704" s="120" t="s">
        <v>23</v>
      </c>
      <c r="K704" s="126">
        <f>SUMIF(Kalkulator!$C$6:$C$30,I704,Kalkulator!$N$6:$N$30)</f>
        <v>3670.3333333333335</v>
      </c>
      <c r="O704" s="120" t="s">
        <v>3237</v>
      </c>
      <c r="P704" s="120" t="s">
        <v>3238</v>
      </c>
      <c r="R704" s="121" t="str">
        <f>TEXT(Kalkulator!$F$3,"d.mm")&amp;" - "&amp;TEXT(Kalkulator!$H$3,"d.mm.rrrr")</f>
        <v>1.04 - 30.04.2024</v>
      </c>
      <c r="S704" s="122">
        <f>Kalkulator!$F$3</f>
        <v>45383</v>
      </c>
      <c r="T704" s="123">
        <f>Kalkulator!$F$3</f>
        <v>45383</v>
      </c>
      <c r="AD704" s="119" t="str">
        <f>VLOOKUP(F704,Lista!A:A,1,0)</f>
        <v>LOK1695</v>
      </c>
    </row>
    <row r="705" spans="1:30">
      <c r="A705" s="120" t="str">
        <f t="shared" si="12"/>
        <v>Dostępny</v>
      </c>
      <c r="C705" s="120" t="s">
        <v>49</v>
      </c>
      <c r="D705" s="120" t="s">
        <v>136</v>
      </c>
      <c r="E705" s="137" t="s">
        <v>392</v>
      </c>
      <c r="F705" s="120" t="s">
        <v>391</v>
      </c>
      <c r="H705" s="120" t="s">
        <v>2504</v>
      </c>
      <c r="I705" s="120" t="s">
        <v>2003</v>
      </c>
      <c r="J705" s="120" t="s">
        <v>23</v>
      </c>
      <c r="K705" s="126">
        <f>SUMIF(Kalkulator!$C$6:$C$30,I705,Kalkulator!$N$6:$N$30)</f>
        <v>3670.3333333333335</v>
      </c>
      <c r="O705" s="120" t="s">
        <v>3239</v>
      </c>
      <c r="P705" s="120" t="s">
        <v>3240</v>
      </c>
      <c r="R705" s="121" t="str">
        <f>TEXT(Kalkulator!$F$3,"d.mm")&amp;" - "&amp;TEXT(Kalkulator!$H$3,"d.mm.rrrr")</f>
        <v>1.04 - 30.04.2024</v>
      </c>
      <c r="S705" s="122">
        <f>Kalkulator!$F$3</f>
        <v>45383</v>
      </c>
      <c r="T705" s="123">
        <f>Kalkulator!$F$3</f>
        <v>45383</v>
      </c>
      <c r="AD705" s="119" t="str">
        <f>VLOOKUP(F705,Lista!A:A,1,0)</f>
        <v>LOK1432</v>
      </c>
    </row>
    <row r="706" spans="1:30">
      <c r="A706" s="120" t="str">
        <f t="shared" si="12"/>
        <v>Dostępny</v>
      </c>
      <c r="C706" s="120" t="s">
        <v>77</v>
      </c>
      <c r="D706" s="120" t="s">
        <v>78</v>
      </c>
      <c r="E706" s="137" t="s">
        <v>79</v>
      </c>
      <c r="F706" s="120" t="s">
        <v>76</v>
      </c>
      <c r="H706" s="120" t="s">
        <v>2504</v>
      </c>
      <c r="I706" s="120" t="s">
        <v>2003</v>
      </c>
      <c r="J706" s="120" t="s">
        <v>23</v>
      </c>
      <c r="K706" s="126">
        <f>SUMIF(Kalkulator!$C$6:$C$30,I706,Kalkulator!$N$6:$N$30)</f>
        <v>3670.3333333333335</v>
      </c>
      <c r="O706" s="120" t="s">
        <v>3241</v>
      </c>
      <c r="P706" s="120" t="s">
        <v>3242</v>
      </c>
      <c r="R706" s="121" t="str">
        <f>TEXT(Kalkulator!$F$3,"d.mm")&amp;" - "&amp;TEXT(Kalkulator!$H$3,"d.mm.rrrr")</f>
        <v>1.04 - 30.04.2024</v>
      </c>
      <c r="S706" s="122">
        <f>Kalkulator!$F$3</f>
        <v>45383</v>
      </c>
      <c r="T706" s="123">
        <f>Kalkulator!$F$3</f>
        <v>45383</v>
      </c>
      <c r="AD706" s="119" t="str">
        <f>VLOOKUP(F706,Lista!A:A,1,0)</f>
        <v>LOK1294</v>
      </c>
    </row>
    <row r="707" spans="1:30">
      <c r="A707" s="120" t="str">
        <f t="shared" si="12"/>
        <v>Dostępny</v>
      </c>
      <c r="C707" s="120" t="s">
        <v>77</v>
      </c>
      <c r="D707" s="120" t="s">
        <v>78</v>
      </c>
      <c r="E707" s="137" t="s">
        <v>398</v>
      </c>
      <c r="F707" s="120" t="s">
        <v>397</v>
      </c>
      <c r="H707" s="120" t="s">
        <v>2504</v>
      </c>
      <c r="I707" s="120" t="s">
        <v>2003</v>
      </c>
      <c r="J707" s="120" t="s">
        <v>23</v>
      </c>
      <c r="K707" s="126">
        <f>SUMIF(Kalkulator!$C$6:$C$30,I707,Kalkulator!$N$6:$N$30)</f>
        <v>3670.3333333333335</v>
      </c>
      <c r="O707" s="120" t="s">
        <v>3243</v>
      </c>
      <c r="P707" s="120" t="s">
        <v>3244</v>
      </c>
      <c r="R707" s="121" t="str">
        <f>TEXT(Kalkulator!$F$3,"d.mm")&amp;" - "&amp;TEXT(Kalkulator!$H$3,"d.mm.rrrr")</f>
        <v>1.04 - 30.04.2024</v>
      </c>
      <c r="S707" s="122">
        <f>Kalkulator!$F$3</f>
        <v>45383</v>
      </c>
      <c r="T707" s="123">
        <f>Kalkulator!$F$3</f>
        <v>45383</v>
      </c>
      <c r="AD707" s="119" t="str">
        <f>VLOOKUP(F707,Lista!A:A,1,0)</f>
        <v>LOK1466</v>
      </c>
    </row>
    <row r="708" spans="1:30">
      <c r="A708" s="120" t="str">
        <f t="shared" si="12"/>
        <v>Dostępny</v>
      </c>
      <c r="C708" s="120" t="s">
        <v>77</v>
      </c>
      <c r="D708" s="120" t="s">
        <v>78</v>
      </c>
      <c r="E708" s="137" t="s">
        <v>313</v>
      </c>
      <c r="F708" s="120" t="s">
        <v>312</v>
      </c>
      <c r="H708" s="120" t="s">
        <v>2504</v>
      </c>
      <c r="I708" s="120" t="s">
        <v>2003</v>
      </c>
      <c r="J708" s="120" t="s">
        <v>23</v>
      </c>
      <c r="K708" s="126">
        <f>SUMIF(Kalkulator!$C$6:$C$30,I708,Kalkulator!$N$6:$N$30)</f>
        <v>3670.3333333333335</v>
      </c>
      <c r="O708" s="120" t="s">
        <v>3245</v>
      </c>
      <c r="P708" s="120" t="s">
        <v>3246</v>
      </c>
      <c r="R708" s="121" t="str">
        <f>TEXT(Kalkulator!$F$3,"d.mm")&amp;" - "&amp;TEXT(Kalkulator!$H$3,"d.mm.rrrr")</f>
        <v>1.04 - 30.04.2024</v>
      </c>
      <c r="S708" s="122">
        <f>Kalkulator!$F$3</f>
        <v>45383</v>
      </c>
      <c r="T708" s="123">
        <f>Kalkulator!$F$3</f>
        <v>45383</v>
      </c>
      <c r="AD708" s="119" t="str">
        <f>VLOOKUP(F708,Lista!A:A,1,0)</f>
        <v>LOK0835</v>
      </c>
    </row>
    <row r="709" spans="1:30">
      <c r="A709" s="120" t="str">
        <f t="shared" si="12"/>
        <v>Dostępny</v>
      </c>
      <c r="C709" s="120" t="s">
        <v>54</v>
      </c>
      <c r="D709" s="120" t="s">
        <v>143</v>
      </c>
      <c r="E709" s="137" t="s">
        <v>351</v>
      </c>
      <c r="F709" s="120" t="s">
        <v>350</v>
      </c>
      <c r="H709" s="120" t="s">
        <v>2504</v>
      </c>
      <c r="I709" s="120" t="s">
        <v>2003</v>
      </c>
      <c r="J709" s="120" t="s">
        <v>23</v>
      </c>
      <c r="K709" s="126">
        <f>SUMIF(Kalkulator!$C$6:$C$30,I709,Kalkulator!$N$6:$N$30)</f>
        <v>3670.3333333333335</v>
      </c>
      <c r="O709" s="120" t="s">
        <v>3247</v>
      </c>
      <c r="P709" s="120" t="s">
        <v>3248</v>
      </c>
      <c r="R709" s="121" t="str">
        <f>TEXT(Kalkulator!$F$3,"d.mm")&amp;" - "&amp;TEXT(Kalkulator!$H$3,"d.mm.rrrr")</f>
        <v>1.04 - 30.04.2024</v>
      </c>
      <c r="S709" s="122">
        <f>Kalkulator!$F$3</f>
        <v>45383</v>
      </c>
      <c r="T709" s="123">
        <f>Kalkulator!$F$3</f>
        <v>45383</v>
      </c>
      <c r="AD709" s="119" t="str">
        <f>VLOOKUP(F709,Lista!A:A,1,0)</f>
        <v>LOK1040</v>
      </c>
    </row>
    <row r="710" spans="1:30">
      <c r="A710" s="120" t="str">
        <f t="shared" si="12"/>
        <v>Dostępny</v>
      </c>
      <c r="C710" s="120" t="s">
        <v>18</v>
      </c>
      <c r="D710" s="120" t="s">
        <v>146</v>
      </c>
      <c r="E710" s="137" t="s">
        <v>319</v>
      </c>
      <c r="F710" s="120" t="s">
        <v>318</v>
      </c>
      <c r="H710" s="120" t="s">
        <v>2504</v>
      </c>
      <c r="I710" s="120" t="s">
        <v>2003</v>
      </c>
      <c r="J710" s="120" t="s">
        <v>23</v>
      </c>
      <c r="K710" s="126">
        <f>SUMIF(Kalkulator!$C$6:$C$30,I710,Kalkulator!$N$6:$N$30)</f>
        <v>3670.3333333333335</v>
      </c>
      <c r="O710" s="120" t="s">
        <v>3249</v>
      </c>
      <c r="P710" s="120" t="s">
        <v>3250</v>
      </c>
      <c r="R710" s="121" t="str">
        <f>TEXT(Kalkulator!$F$3,"d.mm")&amp;" - "&amp;TEXT(Kalkulator!$H$3,"d.mm.rrrr")</f>
        <v>1.04 - 30.04.2024</v>
      </c>
      <c r="S710" s="122">
        <f>Kalkulator!$F$3</f>
        <v>45383</v>
      </c>
      <c r="T710" s="123">
        <f>Kalkulator!$F$3</f>
        <v>45383</v>
      </c>
      <c r="AD710" s="119" t="str">
        <f>VLOOKUP(F710,Lista!A:A,1,0)</f>
        <v>LOK0836</v>
      </c>
    </row>
    <row r="711" spans="1:30">
      <c r="A711" s="120" t="str">
        <f t="shared" si="12"/>
        <v>Dostępny</v>
      </c>
      <c r="C711" s="120" t="s">
        <v>58</v>
      </c>
      <c r="D711" s="120" t="s">
        <v>81</v>
      </c>
      <c r="E711" s="137" t="s">
        <v>82</v>
      </c>
      <c r="F711" s="120" t="s">
        <v>80</v>
      </c>
      <c r="H711" s="120" t="s">
        <v>2504</v>
      </c>
      <c r="I711" s="120" t="s">
        <v>2003</v>
      </c>
      <c r="J711" s="120" t="s">
        <v>23</v>
      </c>
      <c r="K711" s="126">
        <f>SUMIF(Kalkulator!$C$6:$C$30,I711,Kalkulator!$N$6:$N$30)</f>
        <v>3670.3333333333335</v>
      </c>
      <c r="O711" s="120" t="s">
        <v>3251</v>
      </c>
      <c r="P711" s="120" t="s">
        <v>3252</v>
      </c>
      <c r="R711" s="121" t="str">
        <f>TEXT(Kalkulator!$F$3,"d.mm")&amp;" - "&amp;TEXT(Kalkulator!$H$3,"d.mm.rrrr")</f>
        <v>1.04 - 30.04.2024</v>
      </c>
      <c r="S711" s="122">
        <f>Kalkulator!$F$3</f>
        <v>45383</v>
      </c>
      <c r="T711" s="123">
        <f>Kalkulator!$F$3</f>
        <v>45383</v>
      </c>
      <c r="AD711" s="119" t="str">
        <f>VLOOKUP(F711,Lista!A:A,1,0)</f>
        <v>LOK0446</v>
      </c>
    </row>
    <row r="712" spans="1:30">
      <c r="A712" s="120" t="str">
        <f t="shared" si="12"/>
        <v>Dostępny</v>
      </c>
      <c r="C712" s="120" t="s">
        <v>64</v>
      </c>
      <c r="D712" s="120" t="s">
        <v>357</v>
      </c>
      <c r="E712" s="137" t="s">
        <v>358</v>
      </c>
      <c r="F712" s="120" t="s">
        <v>356</v>
      </c>
      <c r="H712" s="120" t="s">
        <v>2504</v>
      </c>
      <c r="I712" s="120" t="s">
        <v>2003</v>
      </c>
      <c r="J712" s="120" t="s">
        <v>23</v>
      </c>
      <c r="K712" s="126">
        <f>SUMIF(Kalkulator!$C$6:$C$30,I712,Kalkulator!$N$6:$N$30)</f>
        <v>3670.3333333333335</v>
      </c>
      <c r="O712" s="120" t="s">
        <v>3253</v>
      </c>
      <c r="P712" s="120" t="s">
        <v>3254</v>
      </c>
      <c r="R712" s="121" t="str">
        <f>TEXT(Kalkulator!$F$3,"d.mm")&amp;" - "&amp;TEXT(Kalkulator!$H$3,"d.mm.rrrr")</f>
        <v>1.04 - 30.04.2024</v>
      </c>
      <c r="S712" s="122">
        <f>Kalkulator!$F$3</f>
        <v>45383</v>
      </c>
      <c r="T712" s="123">
        <f>Kalkulator!$F$3</f>
        <v>45383</v>
      </c>
      <c r="AD712" s="119" t="str">
        <f>VLOOKUP(F712,Lista!A:A,1,0)</f>
        <v>LOK1246</v>
      </c>
    </row>
    <row r="713" spans="1:30">
      <c r="A713" s="120" t="str">
        <f t="shared" si="12"/>
        <v>Dostępny</v>
      </c>
      <c r="C713" s="120" t="s">
        <v>29</v>
      </c>
      <c r="D713" s="120" t="s">
        <v>30</v>
      </c>
      <c r="E713" s="137" t="s">
        <v>416</v>
      </c>
      <c r="F713" s="120" t="s">
        <v>447</v>
      </c>
      <c r="H713" s="120" t="s">
        <v>2504</v>
      </c>
      <c r="I713" s="120" t="s">
        <v>2003</v>
      </c>
      <c r="J713" s="120" t="s">
        <v>23</v>
      </c>
      <c r="K713" s="126">
        <f>SUMIF(Kalkulator!$C$6:$C$30,I713,Kalkulator!$N$6:$N$30)</f>
        <v>3670.3333333333335</v>
      </c>
      <c r="O713" s="120" t="s">
        <v>3255</v>
      </c>
      <c r="P713" s="120" t="s">
        <v>3256</v>
      </c>
      <c r="R713" s="121" t="str">
        <f>TEXT(Kalkulator!$F$3,"d.mm")&amp;" - "&amp;TEXT(Kalkulator!$H$3,"d.mm.rrrr")</f>
        <v>1.04 - 30.04.2024</v>
      </c>
      <c r="S713" s="122">
        <f>Kalkulator!$F$3</f>
        <v>45383</v>
      </c>
      <c r="T713" s="123">
        <f>Kalkulator!$F$3</f>
        <v>45383</v>
      </c>
      <c r="AD713" s="119" t="str">
        <f>VLOOKUP(F713,Lista!A:A,1,0)</f>
        <v>LOK1559</v>
      </c>
    </row>
    <row r="714" spans="1:30">
      <c r="A714" s="120" t="str">
        <f t="shared" si="12"/>
        <v>Dostępny</v>
      </c>
      <c r="C714" s="120" t="s">
        <v>29</v>
      </c>
      <c r="D714" s="120" t="s">
        <v>30</v>
      </c>
      <c r="E714" s="137" t="s">
        <v>459</v>
      </c>
      <c r="F714" s="120" t="s">
        <v>458</v>
      </c>
      <c r="H714" s="120" t="s">
        <v>2504</v>
      </c>
      <c r="I714" s="120" t="s">
        <v>2003</v>
      </c>
      <c r="J714" s="120" t="s">
        <v>23</v>
      </c>
      <c r="K714" s="126">
        <f>SUMIF(Kalkulator!$C$6:$C$30,I714,Kalkulator!$N$6:$N$30)</f>
        <v>3670.3333333333335</v>
      </c>
      <c r="O714" s="120" t="s">
        <v>3257</v>
      </c>
      <c r="P714" s="120" t="s">
        <v>3258</v>
      </c>
      <c r="R714" s="121" t="str">
        <f>TEXT(Kalkulator!$F$3,"d.mm")&amp;" - "&amp;TEXT(Kalkulator!$H$3,"d.mm.rrrr")</f>
        <v>1.04 - 30.04.2024</v>
      </c>
      <c r="S714" s="122">
        <f>Kalkulator!$F$3</f>
        <v>45383</v>
      </c>
      <c r="T714" s="123">
        <f>Kalkulator!$F$3</f>
        <v>45383</v>
      </c>
      <c r="AD714" s="119" t="str">
        <f>VLOOKUP(F714,Lista!A:A,1,0)</f>
        <v>LOK1677</v>
      </c>
    </row>
    <row r="715" spans="1:30">
      <c r="A715" s="120" t="str">
        <f t="shared" si="12"/>
        <v>Dostępny</v>
      </c>
      <c r="C715" s="120" t="s">
        <v>29</v>
      </c>
      <c r="D715" s="120" t="s">
        <v>30</v>
      </c>
      <c r="E715" s="137" t="s">
        <v>321</v>
      </c>
      <c r="F715" s="120" t="s">
        <v>320</v>
      </c>
      <c r="H715" s="120" t="s">
        <v>2504</v>
      </c>
      <c r="I715" s="120" t="s">
        <v>2003</v>
      </c>
      <c r="J715" s="120" t="s">
        <v>23</v>
      </c>
      <c r="K715" s="126">
        <f>SUMIF(Kalkulator!$C$6:$C$30,I715,Kalkulator!$N$6:$N$30)</f>
        <v>3670.3333333333335</v>
      </c>
      <c r="O715" s="120" t="s">
        <v>3259</v>
      </c>
      <c r="P715" s="120" t="s">
        <v>3260</v>
      </c>
      <c r="R715" s="121" t="str">
        <f>TEXT(Kalkulator!$F$3,"d.mm")&amp;" - "&amp;TEXT(Kalkulator!$H$3,"d.mm.rrrr")</f>
        <v>1.04 - 30.04.2024</v>
      </c>
      <c r="S715" s="122">
        <f>Kalkulator!$F$3</f>
        <v>45383</v>
      </c>
      <c r="T715" s="123">
        <f>Kalkulator!$F$3</f>
        <v>45383</v>
      </c>
      <c r="AD715" s="119" t="str">
        <f>VLOOKUP(F715,Lista!A:A,1,0)</f>
        <v>LOK0837</v>
      </c>
    </row>
    <row r="716" spans="1:30">
      <c r="A716" s="120" t="str">
        <f t="shared" si="12"/>
        <v>Dostępny</v>
      </c>
      <c r="C716" s="120" t="s">
        <v>29</v>
      </c>
      <c r="D716" s="120" t="s">
        <v>30</v>
      </c>
      <c r="E716" s="137" t="s">
        <v>323</v>
      </c>
      <c r="F716" s="120" t="s">
        <v>322</v>
      </c>
      <c r="H716" s="120" t="s">
        <v>2504</v>
      </c>
      <c r="I716" s="120" t="s">
        <v>2003</v>
      </c>
      <c r="J716" s="120" t="s">
        <v>23</v>
      </c>
      <c r="K716" s="126">
        <f>SUMIF(Kalkulator!$C$6:$C$30,I716,Kalkulator!$N$6:$N$30)</f>
        <v>3670.3333333333335</v>
      </c>
      <c r="O716" s="120" t="s">
        <v>3261</v>
      </c>
      <c r="P716" s="120" t="s">
        <v>3262</v>
      </c>
      <c r="R716" s="121" t="str">
        <f>TEXT(Kalkulator!$F$3,"d.mm")&amp;" - "&amp;TEXT(Kalkulator!$H$3,"d.mm.rrrr")</f>
        <v>1.04 - 30.04.2024</v>
      </c>
      <c r="S716" s="122">
        <f>Kalkulator!$F$3</f>
        <v>45383</v>
      </c>
      <c r="T716" s="123">
        <f>Kalkulator!$F$3</f>
        <v>45383</v>
      </c>
      <c r="AD716" s="119" t="str">
        <f>VLOOKUP(F716,Lista!A:A,1,0)</f>
        <v>LOK0838</v>
      </c>
    </row>
    <row r="717" spans="1:30">
      <c r="A717" s="120" t="str">
        <f t="shared" si="12"/>
        <v>Dostępny</v>
      </c>
      <c r="C717" s="120" t="s">
        <v>29</v>
      </c>
      <c r="D717" s="120" t="s">
        <v>30</v>
      </c>
      <c r="E717" s="137" t="s">
        <v>37</v>
      </c>
      <c r="F717" s="120" t="s">
        <v>36</v>
      </c>
      <c r="H717" s="120" t="s">
        <v>2504</v>
      </c>
      <c r="I717" s="120" t="s">
        <v>2003</v>
      </c>
      <c r="J717" s="120" t="s">
        <v>23</v>
      </c>
      <c r="K717" s="126">
        <f>SUMIF(Kalkulator!$C$6:$C$30,I717,Kalkulator!$N$6:$N$30)</f>
        <v>3670.3333333333335</v>
      </c>
      <c r="O717" s="120" t="s">
        <v>3263</v>
      </c>
      <c r="P717" s="120" t="s">
        <v>3264</v>
      </c>
      <c r="R717" s="121" t="str">
        <f>TEXT(Kalkulator!$F$3,"d.mm")&amp;" - "&amp;TEXT(Kalkulator!$H$3,"d.mm.rrrr")</f>
        <v>1.04 - 30.04.2024</v>
      </c>
      <c r="S717" s="122">
        <f>Kalkulator!$F$3</f>
        <v>45383</v>
      </c>
      <c r="T717" s="123">
        <f>Kalkulator!$F$3</f>
        <v>45383</v>
      </c>
      <c r="AD717" s="119" t="str">
        <f>VLOOKUP(F717,Lista!A:A,1,0)</f>
        <v>LOK0150</v>
      </c>
    </row>
    <row r="718" spans="1:30">
      <c r="A718" s="120" t="str">
        <f t="shared" si="12"/>
        <v>Dostępny</v>
      </c>
      <c r="C718" s="120" t="s">
        <v>29</v>
      </c>
      <c r="D718" s="120" t="s">
        <v>30</v>
      </c>
      <c r="E718" s="137" t="s">
        <v>457</v>
      </c>
      <c r="F718" s="120" t="s">
        <v>456</v>
      </c>
      <c r="H718" s="120" t="s">
        <v>2504</v>
      </c>
      <c r="I718" s="120" t="s">
        <v>2003</v>
      </c>
      <c r="J718" s="120" t="s">
        <v>23</v>
      </c>
      <c r="K718" s="126">
        <f>SUMIF(Kalkulator!$C$6:$C$30,I718,Kalkulator!$N$6:$N$30)</f>
        <v>3670.3333333333335</v>
      </c>
      <c r="O718" s="120" t="s">
        <v>3265</v>
      </c>
      <c r="P718" s="120" t="s">
        <v>3266</v>
      </c>
      <c r="R718" s="121" t="str">
        <f>TEXT(Kalkulator!$F$3,"d.mm")&amp;" - "&amp;TEXT(Kalkulator!$H$3,"d.mm.rrrr")</f>
        <v>1.04 - 30.04.2024</v>
      </c>
      <c r="S718" s="122">
        <f>Kalkulator!$F$3</f>
        <v>45383</v>
      </c>
      <c r="T718" s="123">
        <f>Kalkulator!$F$3</f>
        <v>45383</v>
      </c>
      <c r="AD718" s="119" t="str">
        <f>VLOOKUP(F718,Lista!A:A,1,0)</f>
        <v>LOK1674</v>
      </c>
    </row>
    <row r="719" spans="1:30">
      <c r="A719" s="120" t="str">
        <f t="shared" si="12"/>
        <v>Dostępny</v>
      </c>
      <c r="C719" s="120" t="s">
        <v>29</v>
      </c>
      <c r="D719" s="120" t="s">
        <v>30</v>
      </c>
      <c r="E719" s="137" t="s">
        <v>41</v>
      </c>
      <c r="F719" s="120" t="s">
        <v>40</v>
      </c>
      <c r="H719" s="120" t="s">
        <v>2504</v>
      </c>
      <c r="I719" s="120" t="s">
        <v>2003</v>
      </c>
      <c r="J719" s="120" t="s">
        <v>23</v>
      </c>
      <c r="K719" s="126">
        <f>SUMIF(Kalkulator!$C$6:$C$30,I719,Kalkulator!$N$6:$N$30)</f>
        <v>3670.3333333333335</v>
      </c>
      <c r="O719" s="120" t="s">
        <v>3267</v>
      </c>
      <c r="P719" s="120" t="s">
        <v>3268</v>
      </c>
      <c r="R719" s="121" t="str">
        <f>TEXT(Kalkulator!$F$3,"d.mm")&amp;" - "&amp;TEXT(Kalkulator!$H$3,"d.mm.rrrr")</f>
        <v>1.04 - 30.04.2024</v>
      </c>
      <c r="S719" s="122">
        <f>Kalkulator!$F$3</f>
        <v>45383</v>
      </c>
      <c r="T719" s="123">
        <f>Kalkulator!$F$3</f>
        <v>45383</v>
      </c>
      <c r="AD719" s="119" t="str">
        <f>VLOOKUP(F719,Lista!A:A,1,0)</f>
        <v>LOK0151</v>
      </c>
    </row>
    <row r="720" spans="1:30">
      <c r="A720" s="120" t="str">
        <f t="shared" si="12"/>
        <v>Dostępny</v>
      </c>
      <c r="C720" s="120" t="s">
        <v>29</v>
      </c>
      <c r="D720" s="120" t="s">
        <v>30</v>
      </c>
      <c r="E720" s="137" t="s">
        <v>591</v>
      </c>
      <c r="F720" s="120" t="s">
        <v>590</v>
      </c>
      <c r="H720" s="120" t="s">
        <v>2504</v>
      </c>
      <c r="I720" s="120" t="s">
        <v>2003</v>
      </c>
      <c r="J720" s="120" t="s">
        <v>23</v>
      </c>
      <c r="K720" s="126">
        <f>SUMIF(Kalkulator!$C$6:$C$30,I720,Kalkulator!$N$6:$N$30)</f>
        <v>3670.3333333333335</v>
      </c>
      <c r="O720" s="120" t="s">
        <v>3269</v>
      </c>
      <c r="P720" s="120" t="s">
        <v>3270</v>
      </c>
      <c r="R720" s="121" t="str">
        <f>TEXT(Kalkulator!$F$3,"d.mm")&amp;" - "&amp;TEXT(Kalkulator!$H$3,"d.mm.rrrr")</f>
        <v>1.04 - 30.04.2024</v>
      </c>
      <c r="S720" s="122">
        <f>Kalkulator!$F$3</f>
        <v>45383</v>
      </c>
      <c r="T720" s="123">
        <f>Kalkulator!$F$3</f>
        <v>45383</v>
      </c>
      <c r="AD720" s="119" t="str">
        <f>VLOOKUP(F720,Lista!A:A,1,0)</f>
        <v>LOK2196</v>
      </c>
    </row>
    <row r="721" spans="1:30">
      <c r="A721" s="120" t="str">
        <f t="shared" si="12"/>
        <v>Dostępny</v>
      </c>
      <c r="C721" s="120" t="s">
        <v>29</v>
      </c>
      <c r="D721" s="120" t="s">
        <v>30</v>
      </c>
      <c r="E721" s="137" t="s">
        <v>412</v>
      </c>
      <c r="F721" s="120" t="s">
        <v>411</v>
      </c>
      <c r="H721" s="120" t="s">
        <v>2504</v>
      </c>
      <c r="I721" s="120" t="s">
        <v>2003</v>
      </c>
      <c r="J721" s="120" t="s">
        <v>23</v>
      </c>
      <c r="K721" s="126">
        <f>SUMIF(Kalkulator!$C$6:$C$30,I721,Kalkulator!$N$6:$N$30)</f>
        <v>3670.3333333333335</v>
      </c>
      <c r="O721" s="120" t="s">
        <v>3271</v>
      </c>
      <c r="P721" s="120" t="s">
        <v>3272</v>
      </c>
      <c r="R721" s="121" t="str">
        <f>TEXT(Kalkulator!$F$3,"d.mm")&amp;" - "&amp;TEXT(Kalkulator!$H$3,"d.mm.rrrr")</f>
        <v>1.04 - 30.04.2024</v>
      </c>
      <c r="S721" s="122">
        <f>Kalkulator!$F$3</f>
        <v>45383</v>
      </c>
      <c r="T721" s="123">
        <f>Kalkulator!$F$3</f>
        <v>45383</v>
      </c>
      <c r="AD721" s="119" t="str">
        <f>VLOOKUP(F721,Lista!A:A,1,0)</f>
        <v>LOK1673</v>
      </c>
    </row>
    <row r="722" spans="1:30">
      <c r="A722" s="120" t="str">
        <f t="shared" si="12"/>
        <v>Dostępny</v>
      </c>
      <c r="C722" s="120" t="s">
        <v>29</v>
      </c>
      <c r="D722" s="120" t="s">
        <v>30</v>
      </c>
      <c r="E722" s="137" t="s">
        <v>656</v>
      </c>
      <c r="F722" s="120" t="s">
        <v>655</v>
      </c>
      <c r="H722" s="120" t="s">
        <v>2504</v>
      </c>
      <c r="I722" s="120" t="s">
        <v>2003</v>
      </c>
      <c r="J722" s="120" t="s">
        <v>23</v>
      </c>
      <c r="K722" s="126">
        <f>SUMIF(Kalkulator!$C$6:$C$30,I722,Kalkulator!$N$6:$N$30)</f>
        <v>3670.3333333333335</v>
      </c>
      <c r="O722" s="120" t="s">
        <v>3273</v>
      </c>
      <c r="P722" s="120" t="s">
        <v>3274</v>
      </c>
      <c r="R722" s="121" t="str">
        <f>TEXT(Kalkulator!$F$3,"d.mm")&amp;" - "&amp;TEXT(Kalkulator!$H$3,"d.mm.rrrr")</f>
        <v>1.04 - 30.04.2024</v>
      </c>
      <c r="S722" s="122">
        <f>Kalkulator!$F$3</f>
        <v>45383</v>
      </c>
      <c r="T722" s="123">
        <f>Kalkulator!$F$3</f>
        <v>45383</v>
      </c>
      <c r="AD722" s="119" t="str">
        <f>VLOOKUP(F722,Lista!A:A,1,0)</f>
        <v>LOK2536</v>
      </c>
    </row>
    <row r="723" spans="1:30">
      <c r="A723" s="120" t="str">
        <f t="shared" si="12"/>
        <v>Dostępny</v>
      </c>
      <c r="C723" s="120" t="s">
        <v>29</v>
      </c>
      <c r="D723" s="120" t="s">
        <v>30</v>
      </c>
      <c r="E723" s="137" t="s">
        <v>31</v>
      </c>
      <c r="F723" s="120" t="s">
        <v>28</v>
      </c>
      <c r="H723" s="120" t="s">
        <v>2504</v>
      </c>
      <c r="I723" s="120" t="s">
        <v>2003</v>
      </c>
      <c r="J723" s="120" t="s">
        <v>23</v>
      </c>
      <c r="K723" s="126">
        <f>SUMIF(Kalkulator!$C$6:$C$30,I723,Kalkulator!$N$6:$N$30)</f>
        <v>3670.3333333333335</v>
      </c>
      <c r="O723" s="120" t="s">
        <v>3275</v>
      </c>
      <c r="P723" s="120" t="s">
        <v>3276</v>
      </c>
      <c r="R723" s="121" t="str">
        <f>TEXT(Kalkulator!$F$3,"d.mm")&amp;" - "&amp;TEXT(Kalkulator!$H$3,"d.mm.rrrr")</f>
        <v>1.04 - 30.04.2024</v>
      </c>
      <c r="S723" s="122">
        <f>Kalkulator!$F$3</f>
        <v>45383</v>
      </c>
      <c r="T723" s="123">
        <f>Kalkulator!$F$3</f>
        <v>45383</v>
      </c>
      <c r="AD723" s="119" t="str">
        <f>VLOOKUP(F723,Lista!A:A,1,0)</f>
        <v>LOK0148</v>
      </c>
    </row>
    <row r="724" spans="1:30">
      <c r="A724" s="120" t="str">
        <f t="shared" si="12"/>
        <v>Dostępny</v>
      </c>
      <c r="C724" s="120" t="s">
        <v>64</v>
      </c>
      <c r="D724" s="120" t="s">
        <v>65</v>
      </c>
      <c r="E724" s="137" t="s">
        <v>325</v>
      </c>
      <c r="F724" s="120" t="s">
        <v>324</v>
      </c>
      <c r="H724" s="120" t="s">
        <v>2504</v>
      </c>
      <c r="I724" s="120" t="s">
        <v>2003</v>
      </c>
      <c r="J724" s="120" t="s">
        <v>23</v>
      </c>
      <c r="K724" s="126">
        <f>SUMIF(Kalkulator!$C$6:$C$30,I724,Kalkulator!$N$6:$N$30)</f>
        <v>3670.3333333333335</v>
      </c>
      <c r="O724" s="120" t="s">
        <v>3277</v>
      </c>
      <c r="P724" s="120" t="s">
        <v>3278</v>
      </c>
      <c r="R724" s="121" t="str">
        <f>TEXT(Kalkulator!$F$3,"d.mm")&amp;" - "&amp;TEXT(Kalkulator!$H$3,"d.mm.rrrr")</f>
        <v>1.04 - 30.04.2024</v>
      </c>
      <c r="S724" s="122">
        <f>Kalkulator!$F$3</f>
        <v>45383</v>
      </c>
      <c r="T724" s="123">
        <f>Kalkulator!$F$3</f>
        <v>45383</v>
      </c>
      <c r="AD724" s="119" t="str">
        <f>VLOOKUP(F724,Lista!A:A,1,0)</f>
        <v>LOK0841</v>
      </c>
    </row>
    <row r="725" spans="1:30">
      <c r="A725" s="120" t="str">
        <f t="shared" si="12"/>
        <v>Dostępny</v>
      </c>
      <c r="C725" s="120" t="s">
        <v>64</v>
      </c>
      <c r="D725" s="120" t="s">
        <v>65</v>
      </c>
      <c r="E725" s="137" t="s">
        <v>163</v>
      </c>
      <c r="F725" s="120" t="s">
        <v>327</v>
      </c>
      <c r="H725" s="120" t="s">
        <v>2504</v>
      </c>
      <c r="I725" s="120" t="s">
        <v>2003</v>
      </c>
      <c r="J725" s="120" t="s">
        <v>23</v>
      </c>
      <c r="K725" s="126">
        <f>SUMIF(Kalkulator!$C$6:$C$30,I725,Kalkulator!$N$6:$N$30)</f>
        <v>3670.3333333333335</v>
      </c>
      <c r="O725" s="120" t="s">
        <v>3279</v>
      </c>
      <c r="P725" s="120" t="s">
        <v>3280</v>
      </c>
      <c r="R725" s="121" t="str">
        <f>TEXT(Kalkulator!$F$3,"d.mm")&amp;" - "&amp;TEXT(Kalkulator!$H$3,"d.mm.rrrr")</f>
        <v>1.04 - 30.04.2024</v>
      </c>
      <c r="S725" s="122">
        <f>Kalkulator!$F$3</f>
        <v>45383</v>
      </c>
      <c r="T725" s="123">
        <f>Kalkulator!$F$3</f>
        <v>45383</v>
      </c>
      <c r="AD725" s="119" t="str">
        <f>VLOOKUP(F725,Lista!A:A,1,0)</f>
        <v>LOK0842</v>
      </c>
    </row>
    <row r="726" spans="1:30">
      <c r="A726" s="120" t="str">
        <f t="shared" si="12"/>
        <v>Dostępny</v>
      </c>
      <c r="C726" s="120" t="s">
        <v>64</v>
      </c>
      <c r="D726" s="120" t="s">
        <v>65</v>
      </c>
      <c r="E726" s="137" t="s">
        <v>66</v>
      </c>
      <c r="F726" s="120" t="s">
        <v>63</v>
      </c>
      <c r="H726" s="120" t="s">
        <v>2504</v>
      </c>
      <c r="I726" s="120" t="s">
        <v>2003</v>
      </c>
      <c r="J726" s="120" t="s">
        <v>23</v>
      </c>
      <c r="K726" s="126">
        <f>SUMIF(Kalkulator!$C$6:$C$30,I726,Kalkulator!$N$6:$N$30)</f>
        <v>3670.3333333333335</v>
      </c>
      <c r="O726" s="120" t="s">
        <v>3281</v>
      </c>
      <c r="P726" s="120" t="s">
        <v>3282</v>
      </c>
      <c r="R726" s="121" t="str">
        <f>TEXT(Kalkulator!$F$3,"d.mm")&amp;" - "&amp;TEXT(Kalkulator!$H$3,"d.mm.rrrr")</f>
        <v>1.04 - 30.04.2024</v>
      </c>
      <c r="S726" s="122">
        <f>Kalkulator!$F$3</f>
        <v>45383</v>
      </c>
      <c r="T726" s="123">
        <f>Kalkulator!$F$3</f>
        <v>45383</v>
      </c>
      <c r="AD726" s="119" t="str">
        <f>VLOOKUP(F726,Lista!A:A,1,0)</f>
        <v>LOK0159</v>
      </c>
    </row>
    <row r="727" spans="1:30">
      <c r="A727" s="120" t="str">
        <f t="shared" si="12"/>
        <v>Dostępny</v>
      </c>
      <c r="C727" s="120" t="s">
        <v>64</v>
      </c>
      <c r="D727" s="120" t="s">
        <v>65</v>
      </c>
      <c r="E727" s="137" t="s">
        <v>69</v>
      </c>
      <c r="F727" s="120" t="s">
        <v>68</v>
      </c>
      <c r="H727" s="120" t="s">
        <v>2504</v>
      </c>
      <c r="I727" s="120" t="s">
        <v>2003</v>
      </c>
      <c r="J727" s="120" t="s">
        <v>23</v>
      </c>
      <c r="K727" s="126">
        <f>SUMIF(Kalkulator!$C$6:$C$30,I727,Kalkulator!$N$6:$N$30)</f>
        <v>3670.3333333333335</v>
      </c>
      <c r="O727" s="120" t="s">
        <v>3283</v>
      </c>
      <c r="P727" s="120" t="s">
        <v>3284</v>
      </c>
      <c r="R727" s="121" t="str">
        <f>TEXT(Kalkulator!$F$3,"d.mm")&amp;" - "&amp;TEXT(Kalkulator!$H$3,"d.mm.rrrr")</f>
        <v>1.04 - 30.04.2024</v>
      </c>
      <c r="S727" s="122">
        <f>Kalkulator!$F$3</f>
        <v>45383</v>
      </c>
      <c r="T727" s="123">
        <f>Kalkulator!$F$3</f>
        <v>45383</v>
      </c>
      <c r="AD727" s="119" t="str">
        <f>VLOOKUP(F727,Lista!A:A,1,0)</f>
        <v>LOK0160</v>
      </c>
    </row>
    <row r="728" spans="1:30">
      <c r="A728" s="120" t="str">
        <f t="shared" si="12"/>
        <v>Dostępny</v>
      </c>
      <c r="C728" s="120" t="s">
        <v>64</v>
      </c>
      <c r="D728" s="120" t="s">
        <v>65</v>
      </c>
      <c r="E728" s="137" t="s">
        <v>613</v>
      </c>
      <c r="F728" s="120" t="s">
        <v>612</v>
      </c>
      <c r="H728" s="120" t="s">
        <v>2504</v>
      </c>
      <c r="I728" s="120" t="s">
        <v>2003</v>
      </c>
      <c r="J728" s="120" t="s">
        <v>23</v>
      </c>
      <c r="K728" s="126">
        <f>SUMIF(Kalkulator!$C$6:$C$30,I728,Kalkulator!$N$6:$N$30)</f>
        <v>3670.3333333333335</v>
      </c>
      <c r="O728" s="120" t="s">
        <v>3285</v>
      </c>
      <c r="P728" s="120" t="s">
        <v>3286</v>
      </c>
      <c r="R728" s="121" t="str">
        <f>TEXT(Kalkulator!$F$3,"d.mm")&amp;" - "&amp;TEXT(Kalkulator!$H$3,"d.mm.rrrr")</f>
        <v>1.04 - 30.04.2024</v>
      </c>
      <c r="S728" s="122">
        <f>Kalkulator!$F$3</f>
        <v>45383</v>
      </c>
      <c r="T728" s="123">
        <f>Kalkulator!$F$3</f>
        <v>45383</v>
      </c>
      <c r="AD728" s="119" t="str">
        <f>VLOOKUP(F728,Lista!A:A,1,0)</f>
        <v>LOK2242</v>
      </c>
    </row>
    <row r="729" spans="1:30">
      <c r="A729" s="120" t="str">
        <f t="shared" si="12"/>
        <v>Dostępny</v>
      </c>
      <c r="C729" s="120" t="s">
        <v>58</v>
      </c>
      <c r="D729" s="120" t="s">
        <v>154</v>
      </c>
      <c r="E729" s="137" t="s">
        <v>329</v>
      </c>
      <c r="F729" s="120" t="s">
        <v>328</v>
      </c>
      <c r="H729" s="120" t="s">
        <v>2504</v>
      </c>
      <c r="I729" s="120" t="s">
        <v>2003</v>
      </c>
      <c r="J729" s="120" t="s">
        <v>23</v>
      </c>
      <c r="K729" s="126">
        <f>SUMIF(Kalkulator!$C$6:$C$30,I729,Kalkulator!$N$6:$N$30)</f>
        <v>3670.3333333333335</v>
      </c>
      <c r="O729" s="120" t="s">
        <v>3287</v>
      </c>
      <c r="P729" s="120" t="s">
        <v>3288</v>
      </c>
      <c r="R729" s="121" t="str">
        <f>TEXT(Kalkulator!$F$3,"d.mm")&amp;" - "&amp;TEXT(Kalkulator!$H$3,"d.mm.rrrr")</f>
        <v>1.04 - 30.04.2024</v>
      </c>
      <c r="S729" s="122">
        <f>Kalkulator!$F$3</f>
        <v>45383</v>
      </c>
      <c r="T729" s="123">
        <f>Kalkulator!$F$3</f>
        <v>45383</v>
      </c>
      <c r="AD729" s="119" t="str">
        <f>VLOOKUP(F729,Lista!A:A,1,0)</f>
        <v>LOK0843</v>
      </c>
    </row>
    <row r="730" spans="1:30">
      <c r="A730" s="120" t="str">
        <f t="shared" si="12"/>
        <v>Dostępny</v>
      </c>
      <c r="C730" s="120" t="s">
        <v>117</v>
      </c>
      <c r="D730" s="120" t="s">
        <v>365</v>
      </c>
      <c r="E730" s="137" t="s">
        <v>366</v>
      </c>
      <c r="F730" s="120" t="s">
        <v>364</v>
      </c>
      <c r="H730" s="120" t="s">
        <v>2504</v>
      </c>
      <c r="I730" s="120" t="s">
        <v>2003</v>
      </c>
      <c r="J730" s="120" t="s">
        <v>23</v>
      </c>
      <c r="K730" s="126">
        <f>SUMIF(Kalkulator!$C$6:$C$30,I730,Kalkulator!$N$6:$N$30)</f>
        <v>3670.3333333333335</v>
      </c>
      <c r="O730" s="120" t="s">
        <v>3289</v>
      </c>
      <c r="P730" s="120" t="s">
        <v>3290</v>
      </c>
      <c r="R730" s="121" t="str">
        <f>TEXT(Kalkulator!$F$3,"d.mm")&amp;" - "&amp;TEXT(Kalkulator!$H$3,"d.mm.rrrr")</f>
        <v>1.04 - 30.04.2024</v>
      </c>
      <c r="S730" s="122">
        <f>Kalkulator!$F$3</f>
        <v>45383</v>
      </c>
      <c r="T730" s="123">
        <f>Kalkulator!$F$3</f>
        <v>45383</v>
      </c>
      <c r="AD730" s="119" t="str">
        <f>VLOOKUP(F730,Lista!A:A,1,0)</f>
        <v>LOK1268</v>
      </c>
    </row>
    <row r="731" spans="1:30">
      <c r="A731" s="120" t="str">
        <f t="shared" si="12"/>
        <v>Dostępny</v>
      </c>
      <c r="C731" s="120" t="s">
        <v>255</v>
      </c>
      <c r="D731" s="120" t="s">
        <v>331</v>
      </c>
      <c r="E731" s="137" t="s">
        <v>332</v>
      </c>
      <c r="F731" s="120" t="s">
        <v>330</v>
      </c>
      <c r="H731" s="120" t="s">
        <v>2504</v>
      </c>
      <c r="I731" s="120" t="s">
        <v>2003</v>
      </c>
      <c r="J731" s="120" t="s">
        <v>23</v>
      </c>
      <c r="K731" s="126">
        <f>SUMIF(Kalkulator!$C$6:$C$30,I731,Kalkulator!$N$6:$N$30)</f>
        <v>3670.3333333333335</v>
      </c>
      <c r="O731" s="120" t="s">
        <v>3291</v>
      </c>
      <c r="P731" s="120" t="s">
        <v>3292</v>
      </c>
      <c r="R731" s="121" t="str">
        <f>TEXT(Kalkulator!$F$3,"d.mm")&amp;" - "&amp;TEXT(Kalkulator!$H$3,"d.mm.rrrr")</f>
        <v>1.04 - 30.04.2024</v>
      </c>
      <c r="S731" s="122">
        <f>Kalkulator!$F$3</f>
        <v>45383</v>
      </c>
      <c r="T731" s="123">
        <f>Kalkulator!$F$3</f>
        <v>45383</v>
      </c>
      <c r="AD731" s="119" t="str">
        <f>VLOOKUP(F731,Lista!A:A,1,0)</f>
        <v>LOK0844</v>
      </c>
    </row>
    <row r="732" spans="1:30">
      <c r="A732" s="120" t="str">
        <f t="shared" si="12"/>
        <v>Dostępny</v>
      </c>
      <c r="C732" s="120" t="s">
        <v>58</v>
      </c>
      <c r="D732" s="120" t="s">
        <v>587</v>
      </c>
      <c r="E732" s="137" t="s">
        <v>588</v>
      </c>
      <c r="F732" s="120" t="s">
        <v>586</v>
      </c>
      <c r="H732" s="120" t="s">
        <v>2504</v>
      </c>
      <c r="I732" s="120" t="s">
        <v>2003</v>
      </c>
      <c r="J732" s="120" t="s">
        <v>23</v>
      </c>
      <c r="K732" s="126">
        <f>SUMIF(Kalkulator!$C$6:$C$30,I732,Kalkulator!$N$6:$N$30)</f>
        <v>3670.3333333333335</v>
      </c>
      <c r="O732" s="120" t="s">
        <v>3293</v>
      </c>
      <c r="P732" s="120" t="s">
        <v>3294</v>
      </c>
      <c r="R732" s="121" t="str">
        <f>TEXT(Kalkulator!$F$3,"d.mm")&amp;" - "&amp;TEXT(Kalkulator!$H$3,"d.mm.rrrr")</f>
        <v>1.04 - 30.04.2024</v>
      </c>
      <c r="S732" s="122">
        <f>Kalkulator!$F$3</f>
        <v>45383</v>
      </c>
      <c r="T732" s="123">
        <f>Kalkulator!$F$3</f>
        <v>45383</v>
      </c>
      <c r="AD732" s="119" t="str">
        <f>VLOOKUP(F732,Lista!A:A,1,0)</f>
        <v>LOK2188</v>
      </c>
    </row>
    <row r="733" spans="1:30">
      <c r="A733" s="120" t="str">
        <f t="shared" si="12"/>
        <v>Dostępny</v>
      </c>
      <c r="C733" s="120" t="s">
        <v>18</v>
      </c>
      <c r="D733" s="120" t="s">
        <v>19</v>
      </c>
      <c r="E733" s="137" t="s">
        <v>20</v>
      </c>
      <c r="F733" s="120" t="s">
        <v>17</v>
      </c>
      <c r="H733" s="120" t="s">
        <v>2504</v>
      </c>
      <c r="I733" s="120" t="s">
        <v>2084</v>
      </c>
      <c r="J733" s="120" t="s">
        <v>23</v>
      </c>
      <c r="K733" s="126">
        <f>SUMIF(Kalkulator!$C$6:$C$30,I733,Kalkulator!$N$6:$N$30)</f>
        <v>363</v>
      </c>
      <c r="O733" s="120" t="s">
        <v>3295</v>
      </c>
      <c r="P733" s="120" t="s">
        <v>3296</v>
      </c>
      <c r="R733" s="121" t="str">
        <f>TEXT(Kalkulator!$F$3,"d.mm")&amp;" - "&amp;TEXT(Kalkulator!$H$3,"d.mm.rrrr")</f>
        <v>1.04 - 30.04.2024</v>
      </c>
      <c r="S733" s="122">
        <f>Kalkulator!$F$3</f>
        <v>45383</v>
      </c>
      <c r="T733" s="123">
        <f>Kalkulator!$F$3</f>
        <v>45383</v>
      </c>
      <c r="AD733" s="119" t="str">
        <f>VLOOKUP(F733,Lista!A:A,1,0)</f>
        <v>LOK2446</v>
      </c>
    </row>
    <row r="734" spans="1:30">
      <c r="A734" s="120" t="str">
        <f t="shared" si="12"/>
        <v>Dostępny</v>
      </c>
      <c r="C734" s="120" t="s">
        <v>18</v>
      </c>
      <c r="D734" s="120" t="s">
        <v>19</v>
      </c>
      <c r="E734" s="137" t="s">
        <v>167</v>
      </c>
      <c r="F734" s="120" t="s">
        <v>166</v>
      </c>
      <c r="H734" s="120" t="s">
        <v>2504</v>
      </c>
      <c r="I734" s="120" t="s">
        <v>2084</v>
      </c>
      <c r="J734" s="120" t="s">
        <v>23</v>
      </c>
      <c r="K734" s="126">
        <f>SUMIF(Kalkulator!$C$6:$C$30,I734,Kalkulator!$N$6:$N$30)</f>
        <v>363</v>
      </c>
      <c r="O734" s="120" t="s">
        <v>3297</v>
      </c>
      <c r="P734" s="120" t="s">
        <v>3298</v>
      </c>
      <c r="R734" s="121" t="str">
        <f>TEXT(Kalkulator!$F$3,"d.mm")&amp;" - "&amp;TEXT(Kalkulator!$H$3,"d.mm.rrrr")</f>
        <v>1.04 - 30.04.2024</v>
      </c>
      <c r="S734" s="122">
        <f>Kalkulator!$F$3</f>
        <v>45383</v>
      </c>
      <c r="T734" s="123">
        <f>Kalkulator!$F$3</f>
        <v>45383</v>
      </c>
      <c r="AD734" s="119" t="str">
        <f>VLOOKUP(F734,Lista!A:A,1,0)</f>
        <v>LOK0535</v>
      </c>
    </row>
    <row r="735" spans="1:30">
      <c r="A735" s="120" t="str">
        <f t="shared" si="12"/>
        <v>Dostępny</v>
      </c>
      <c r="C735" s="120" t="s">
        <v>58</v>
      </c>
      <c r="D735" s="120" t="s">
        <v>196</v>
      </c>
      <c r="E735" s="137" t="s">
        <v>197</v>
      </c>
      <c r="F735" s="120" t="s">
        <v>195</v>
      </c>
      <c r="H735" s="120" t="s">
        <v>2504</v>
      </c>
      <c r="I735" s="120" t="s">
        <v>2084</v>
      </c>
      <c r="J735" s="120" t="s">
        <v>23</v>
      </c>
      <c r="K735" s="126">
        <f>SUMIF(Kalkulator!$C$6:$C$30,I735,Kalkulator!$N$6:$N$30)</f>
        <v>363</v>
      </c>
      <c r="O735" s="120" t="s">
        <v>3299</v>
      </c>
      <c r="P735" s="120" t="s">
        <v>3300</v>
      </c>
      <c r="R735" s="121" t="str">
        <f>TEXT(Kalkulator!$F$3,"d.mm")&amp;" - "&amp;TEXT(Kalkulator!$H$3,"d.mm.rrrr")</f>
        <v>1.04 - 30.04.2024</v>
      </c>
      <c r="S735" s="122">
        <f>Kalkulator!$F$3</f>
        <v>45383</v>
      </c>
      <c r="T735" s="123">
        <f>Kalkulator!$F$3</f>
        <v>45383</v>
      </c>
      <c r="AD735" s="119" t="str">
        <f>VLOOKUP(F735,Lista!A:A,1,0)</f>
        <v>LOK0607</v>
      </c>
    </row>
    <row r="736" spans="1:30">
      <c r="A736" s="120" t="str">
        <f t="shared" ref="A736:A799" si="13">IF(ISERROR(AD736)=FALSE,"Dostępny","Niedostępny")</f>
        <v>Dostępny</v>
      </c>
      <c r="C736" s="120" t="s">
        <v>49</v>
      </c>
      <c r="D736" s="120" t="s">
        <v>50</v>
      </c>
      <c r="E736" s="137" t="s">
        <v>214</v>
      </c>
      <c r="F736" s="120" t="s">
        <v>213</v>
      </c>
      <c r="H736" s="120" t="s">
        <v>2504</v>
      </c>
      <c r="I736" s="120" t="s">
        <v>2084</v>
      </c>
      <c r="J736" s="120" t="s">
        <v>23</v>
      </c>
      <c r="K736" s="126">
        <f>SUMIF(Kalkulator!$C$6:$C$30,I736,Kalkulator!$N$6:$N$30)</f>
        <v>363</v>
      </c>
      <c r="O736" s="120" t="s">
        <v>3301</v>
      </c>
      <c r="P736" s="120" t="s">
        <v>3302</v>
      </c>
      <c r="R736" s="121" t="str">
        <f>TEXT(Kalkulator!$F$3,"d.mm")&amp;" - "&amp;TEXT(Kalkulator!$H$3,"d.mm.rrrr")</f>
        <v>1.04 - 30.04.2024</v>
      </c>
      <c r="S736" s="122">
        <f>Kalkulator!$F$3</f>
        <v>45383</v>
      </c>
      <c r="T736" s="123">
        <f>Kalkulator!$F$3</f>
        <v>45383</v>
      </c>
      <c r="AD736" s="119" t="str">
        <f>VLOOKUP(F736,Lista!A:A,1,0)</f>
        <v>LOK0637</v>
      </c>
    </row>
    <row r="737" spans="1:30">
      <c r="A737" s="120" t="str">
        <f t="shared" si="13"/>
        <v>Dostępny</v>
      </c>
      <c r="C737" s="120" t="s">
        <v>49</v>
      </c>
      <c r="D737" s="120" t="s">
        <v>50</v>
      </c>
      <c r="E737" s="137" t="s">
        <v>748</v>
      </c>
      <c r="F737" s="120" t="s">
        <v>747</v>
      </c>
      <c r="H737" s="120" t="s">
        <v>2504</v>
      </c>
      <c r="I737" s="120" t="s">
        <v>2084</v>
      </c>
      <c r="J737" s="120" t="s">
        <v>23</v>
      </c>
      <c r="K737" s="126">
        <f>SUMIF(Kalkulator!$C$6:$C$30,I737,Kalkulator!$N$6:$N$30)</f>
        <v>363</v>
      </c>
      <c r="O737" s="120" t="s">
        <v>3303</v>
      </c>
      <c r="P737" s="120" t="s">
        <v>3304</v>
      </c>
      <c r="R737" s="121" t="str">
        <f>TEXT(Kalkulator!$F$3,"d.mm")&amp;" - "&amp;TEXT(Kalkulator!$H$3,"d.mm.rrrr")</f>
        <v>1.04 - 30.04.2024</v>
      </c>
      <c r="S737" s="122">
        <f>Kalkulator!$F$3</f>
        <v>45383</v>
      </c>
      <c r="T737" s="123">
        <f>Kalkulator!$F$3</f>
        <v>45383</v>
      </c>
      <c r="AD737" s="119" t="str">
        <f>VLOOKUP(F737,Lista!A:A,1,0)</f>
        <v>LOK2659</v>
      </c>
    </row>
    <row r="738" spans="1:30">
      <c r="A738" s="120" t="str">
        <f t="shared" si="13"/>
        <v>Dostępny</v>
      </c>
      <c r="C738" s="120" t="s">
        <v>49</v>
      </c>
      <c r="D738" s="120" t="s">
        <v>50</v>
      </c>
      <c r="E738" s="137" t="s">
        <v>476</v>
      </c>
      <c r="F738" s="120" t="s">
        <v>475</v>
      </c>
      <c r="H738" s="120" t="s">
        <v>2504</v>
      </c>
      <c r="I738" s="120" t="s">
        <v>2084</v>
      </c>
      <c r="J738" s="120" t="s">
        <v>23</v>
      </c>
      <c r="K738" s="126">
        <f>SUMIF(Kalkulator!$C$6:$C$30,I738,Kalkulator!$N$6:$N$30)</f>
        <v>363</v>
      </c>
      <c r="O738" s="120" t="s">
        <v>3305</v>
      </c>
      <c r="P738" s="120" t="s">
        <v>3306</v>
      </c>
      <c r="R738" s="121" t="str">
        <f>TEXT(Kalkulator!$F$3,"d.mm")&amp;" - "&amp;TEXT(Kalkulator!$H$3,"d.mm.rrrr")</f>
        <v>1.04 - 30.04.2024</v>
      </c>
      <c r="S738" s="122">
        <f>Kalkulator!$F$3</f>
        <v>45383</v>
      </c>
      <c r="T738" s="123">
        <f>Kalkulator!$F$3</f>
        <v>45383</v>
      </c>
      <c r="AD738" s="119" t="str">
        <f>VLOOKUP(F738,Lista!A:A,1,0)</f>
        <v>LOK1725</v>
      </c>
    </row>
    <row r="739" spans="1:30">
      <c r="A739" s="120" t="str">
        <f t="shared" si="13"/>
        <v>Dostępny</v>
      </c>
      <c r="C739" s="120" t="s">
        <v>49</v>
      </c>
      <c r="D739" s="120" t="s">
        <v>110</v>
      </c>
      <c r="E739" s="137" t="s">
        <v>208</v>
      </c>
      <c r="F739" s="120" t="s">
        <v>207</v>
      </c>
      <c r="H739" s="120" t="s">
        <v>2504</v>
      </c>
      <c r="I739" s="120" t="s">
        <v>2084</v>
      </c>
      <c r="J739" s="120" t="s">
        <v>23</v>
      </c>
      <c r="K739" s="126">
        <f>SUMIF(Kalkulator!$C$6:$C$30,I739,Kalkulator!$N$6:$N$30)</f>
        <v>363</v>
      </c>
      <c r="O739" s="120" t="s">
        <v>3307</v>
      </c>
      <c r="P739" s="120" t="s">
        <v>3308</v>
      </c>
      <c r="R739" s="121" t="str">
        <f>TEXT(Kalkulator!$F$3,"d.mm")&amp;" - "&amp;TEXT(Kalkulator!$H$3,"d.mm.rrrr")</f>
        <v>1.04 - 30.04.2024</v>
      </c>
      <c r="S739" s="122">
        <f>Kalkulator!$F$3</f>
        <v>45383</v>
      </c>
      <c r="T739" s="123">
        <f>Kalkulator!$F$3</f>
        <v>45383</v>
      </c>
      <c r="AD739" s="119" t="str">
        <f>VLOOKUP(F739,Lista!A:A,1,0)</f>
        <v>LOK0627</v>
      </c>
    </row>
    <row r="740" spans="1:30">
      <c r="A740" s="120" t="str">
        <f t="shared" si="13"/>
        <v>Dostępny</v>
      </c>
      <c r="C740" s="120" t="s">
        <v>49</v>
      </c>
      <c r="D740" s="120" t="s">
        <v>110</v>
      </c>
      <c r="E740" s="137" t="s">
        <v>403</v>
      </c>
      <c r="F740" s="120" t="s">
        <v>414</v>
      </c>
      <c r="H740" s="120" t="s">
        <v>2504</v>
      </c>
      <c r="I740" s="120" t="s">
        <v>2084</v>
      </c>
      <c r="J740" s="120" t="s">
        <v>23</v>
      </c>
      <c r="K740" s="126">
        <f>SUMIF(Kalkulator!$C$6:$C$30,I740,Kalkulator!$N$6:$N$30)</f>
        <v>363</v>
      </c>
      <c r="O740" s="120" t="s">
        <v>3309</v>
      </c>
      <c r="P740" s="120" t="s">
        <v>3310</v>
      </c>
      <c r="R740" s="121" t="str">
        <f>TEXT(Kalkulator!$F$3,"d.mm")&amp;" - "&amp;TEXT(Kalkulator!$H$3,"d.mm.rrrr")</f>
        <v>1.04 - 30.04.2024</v>
      </c>
      <c r="S740" s="122">
        <f>Kalkulator!$F$3</f>
        <v>45383</v>
      </c>
      <c r="T740" s="123">
        <f>Kalkulator!$F$3</f>
        <v>45383</v>
      </c>
      <c r="AD740" s="119" t="str">
        <f>VLOOKUP(F740,Lista!A:A,1,0)</f>
        <v>LOK1506</v>
      </c>
    </row>
    <row r="741" spans="1:30">
      <c r="A741" s="120" t="str">
        <f t="shared" si="13"/>
        <v>Dostępny</v>
      </c>
      <c r="C741" s="120" t="s">
        <v>58</v>
      </c>
      <c r="D741" s="120" t="s">
        <v>190</v>
      </c>
      <c r="E741" s="137" t="s">
        <v>191</v>
      </c>
      <c r="F741" s="120" t="s">
        <v>189</v>
      </c>
      <c r="H741" s="120" t="s">
        <v>2504</v>
      </c>
      <c r="I741" s="120" t="s">
        <v>2084</v>
      </c>
      <c r="J741" s="120" t="s">
        <v>23</v>
      </c>
      <c r="K741" s="126">
        <f>SUMIF(Kalkulator!$C$6:$C$30,I741,Kalkulator!$N$6:$N$30)</f>
        <v>363</v>
      </c>
      <c r="O741" s="120" t="s">
        <v>3311</v>
      </c>
      <c r="P741" s="120" t="s">
        <v>3312</v>
      </c>
      <c r="R741" s="121" t="str">
        <f>TEXT(Kalkulator!$F$3,"d.mm")&amp;" - "&amp;TEXT(Kalkulator!$H$3,"d.mm.rrrr")</f>
        <v>1.04 - 30.04.2024</v>
      </c>
      <c r="S741" s="122">
        <f>Kalkulator!$F$3</f>
        <v>45383</v>
      </c>
      <c r="T741" s="123">
        <f>Kalkulator!$F$3</f>
        <v>45383</v>
      </c>
      <c r="AD741" s="119" t="str">
        <f>VLOOKUP(F741,Lista!A:A,1,0)</f>
        <v>LOK0602</v>
      </c>
    </row>
    <row r="742" spans="1:30">
      <c r="A742" s="120" t="str">
        <f t="shared" si="13"/>
        <v>Dostępny</v>
      </c>
      <c r="C742" s="120" t="s">
        <v>58</v>
      </c>
      <c r="D742" s="120" t="s">
        <v>190</v>
      </c>
      <c r="E742" s="137" t="s">
        <v>473</v>
      </c>
      <c r="F742" s="120" t="s">
        <v>472</v>
      </c>
      <c r="H742" s="120" t="s">
        <v>2504</v>
      </c>
      <c r="I742" s="120" t="s">
        <v>2084</v>
      </c>
      <c r="J742" s="120" t="s">
        <v>23</v>
      </c>
      <c r="K742" s="126">
        <f>SUMIF(Kalkulator!$C$6:$C$30,I742,Kalkulator!$N$6:$N$30)</f>
        <v>363</v>
      </c>
      <c r="O742" s="120" t="s">
        <v>3313</v>
      </c>
      <c r="P742" s="120" t="s">
        <v>3314</v>
      </c>
      <c r="R742" s="121" t="str">
        <f>TEXT(Kalkulator!$F$3,"d.mm")&amp;" - "&amp;TEXT(Kalkulator!$H$3,"d.mm.rrrr")</f>
        <v>1.04 - 30.04.2024</v>
      </c>
      <c r="S742" s="122">
        <f>Kalkulator!$F$3</f>
        <v>45383</v>
      </c>
      <c r="T742" s="123">
        <f>Kalkulator!$F$3</f>
        <v>45383</v>
      </c>
      <c r="AD742" s="119" t="str">
        <f>VLOOKUP(F742,Lista!A:A,1,0)</f>
        <v>LOK1722</v>
      </c>
    </row>
    <row r="743" spans="1:30">
      <c r="A743" s="120" t="str">
        <f t="shared" si="13"/>
        <v>Dostępny</v>
      </c>
      <c r="C743" s="120" t="s">
        <v>58</v>
      </c>
      <c r="D743" s="120" t="s">
        <v>59</v>
      </c>
      <c r="E743" s="137" t="s">
        <v>205</v>
      </c>
      <c r="F743" s="120" t="s">
        <v>204</v>
      </c>
      <c r="H743" s="120" t="s">
        <v>2504</v>
      </c>
      <c r="I743" s="120" t="s">
        <v>2084</v>
      </c>
      <c r="J743" s="120" t="s">
        <v>23</v>
      </c>
      <c r="K743" s="126">
        <f>SUMIF(Kalkulator!$C$6:$C$30,I743,Kalkulator!$N$6:$N$30)</f>
        <v>363</v>
      </c>
      <c r="O743" s="120" t="s">
        <v>3315</v>
      </c>
      <c r="P743" s="120" t="s">
        <v>3316</v>
      </c>
      <c r="R743" s="121" t="str">
        <f>TEXT(Kalkulator!$F$3,"d.mm")&amp;" - "&amp;TEXT(Kalkulator!$H$3,"d.mm.rrrr")</f>
        <v>1.04 - 30.04.2024</v>
      </c>
      <c r="S743" s="122">
        <f>Kalkulator!$F$3</f>
        <v>45383</v>
      </c>
      <c r="T743" s="123">
        <f>Kalkulator!$F$3</f>
        <v>45383</v>
      </c>
      <c r="AD743" s="119" t="str">
        <f>VLOOKUP(F743,Lista!A:A,1,0)</f>
        <v>LOK0619</v>
      </c>
    </row>
    <row r="744" spans="1:30">
      <c r="A744" s="120" t="str">
        <f t="shared" si="13"/>
        <v>Dostępny</v>
      </c>
      <c r="C744" s="120" t="s">
        <v>58</v>
      </c>
      <c r="D744" s="120" t="s">
        <v>59</v>
      </c>
      <c r="E744" s="137" t="s">
        <v>1218</v>
      </c>
      <c r="F744" s="120" t="s">
        <v>388</v>
      </c>
      <c r="H744" s="120" t="s">
        <v>2504</v>
      </c>
      <c r="I744" s="120" t="s">
        <v>2084</v>
      </c>
      <c r="J744" s="120" t="s">
        <v>23</v>
      </c>
      <c r="K744" s="126">
        <f>SUMIF(Kalkulator!$C$6:$C$30,I744,Kalkulator!$N$6:$N$30)*3</f>
        <v>1089</v>
      </c>
      <c r="O744" s="120" t="s">
        <v>3317</v>
      </c>
      <c r="P744" s="120" t="s">
        <v>3318</v>
      </c>
      <c r="R744" s="121" t="str">
        <f>TEXT(Kalkulator!$F$3,"d.mm")&amp;" - "&amp;TEXT(Kalkulator!$H$3,"d.mm.rrrr")</f>
        <v>1.04 - 30.04.2024</v>
      </c>
      <c r="S744" s="122">
        <f>Kalkulator!$F$3</f>
        <v>45383</v>
      </c>
      <c r="T744" s="123">
        <f>Kalkulator!$F$3</f>
        <v>45383</v>
      </c>
      <c r="AD744" s="119" t="str">
        <f>VLOOKUP(F744,Lista!A:A,1,0)</f>
        <v>LOK1411</v>
      </c>
    </row>
    <row r="745" spans="1:30">
      <c r="A745" s="120" t="str">
        <f t="shared" si="13"/>
        <v>Dostępny</v>
      </c>
      <c r="C745" s="120" t="s">
        <v>58</v>
      </c>
      <c r="D745" s="120" t="s">
        <v>59</v>
      </c>
      <c r="E745" s="137" t="s">
        <v>1218</v>
      </c>
      <c r="F745" s="120" t="s">
        <v>469</v>
      </c>
      <c r="H745" s="120" t="s">
        <v>2504</v>
      </c>
      <c r="I745" s="120" t="s">
        <v>2084</v>
      </c>
      <c r="J745" s="120" t="s">
        <v>23</v>
      </c>
      <c r="K745" s="126">
        <f>SUMIF(Kalkulator!$C$6:$C$30,I745,Kalkulator!$N$6:$N$30)</f>
        <v>363</v>
      </c>
      <c r="O745" s="120" t="s">
        <v>3319</v>
      </c>
      <c r="P745" s="120" t="s">
        <v>3320</v>
      </c>
      <c r="R745" s="121" t="str">
        <f>TEXT(Kalkulator!$F$3,"d.mm")&amp;" - "&amp;TEXT(Kalkulator!$H$3,"d.mm.rrrr")</f>
        <v>1.04 - 30.04.2024</v>
      </c>
      <c r="S745" s="122">
        <f>Kalkulator!$F$3</f>
        <v>45383</v>
      </c>
      <c r="T745" s="123">
        <f>Kalkulator!$F$3</f>
        <v>45383</v>
      </c>
      <c r="AD745" s="119" t="str">
        <f>VLOOKUP(F745,Lista!A:A,1,0)</f>
        <v>LOK1720</v>
      </c>
    </row>
    <row r="746" spans="1:30">
      <c r="A746" s="120" t="str">
        <f t="shared" si="13"/>
        <v>Dostępny</v>
      </c>
      <c r="C746" s="120" t="s">
        <v>58</v>
      </c>
      <c r="D746" s="120" t="s">
        <v>59</v>
      </c>
      <c r="E746" s="137" t="s">
        <v>471</v>
      </c>
      <c r="F746" s="120" t="s">
        <v>470</v>
      </c>
      <c r="H746" s="120" t="s">
        <v>2504</v>
      </c>
      <c r="I746" s="120" t="s">
        <v>2084</v>
      </c>
      <c r="J746" s="120" t="s">
        <v>23</v>
      </c>
      <c r="K746" s="126">
        <f>SUMIF(Kalkulator!$C$6:$C$30,I746,Kalkulator!$N$6:$N$30)</f>
        <v>363</v>
      </c>
      <c r="O746" s="120" t="s">
        <v>3321</v>
      </c>
      <c r="P746" s="120" t="s">
        <v>3322</v>
      </c>
      <c r="R746" s="121" t="str">
        <f>TEXT(Kalkulator!$F$3,"d.mm")&amp;" - "&amp;TEXT(Kalkulator!$H$3,"d.mm.rrrr")</f>
        <v>1.04 - 30.04.2024</v>
      </c>
      <c r="S746" s="122">
        <f>Kalkulator!$F$3</f>
        <v>45383</v>
      </c>
      <c r="T746" s="123">
        <f>Kalkulator!$F$3</f>
        <v>45383</v>
      </c>
      <c r="AD746" s="119" t="str">
        <f>VLOOKUP(F746,Lista!A:A,1,0)</f>
        <v>LOK1721</v>
      </c>
    </row>
    <row r="747" spans="1:30">
      <c r="A747" s="120" t="str">
        <f t="shared" si="13"/>
        <v>Dostępny</v>
      </c>
      <c r="C747" s="120" t="s">
        <v>77</v>
      </c>
      <c r="D747" s="120" t="s">
        <v>114</v>
      </c>
      <c r="E747" s="137" t="s">
        <v>212</v>
      </c>
      <c r="F747" s="120" t="s">
        <v>211</v>
      </c>
      <c r="H747" s="120" t="s">
        <v>2504</v>
      </c>
      <c r="I747" s="120" t="s">
        <v>2084</v>
      </c>
      <c r="J747" s="120" t="s">
        <v>23</v>
      </c>
      <c r="K747" s="126">
        <f>SUMIF(Kalkulator!$C$6:$C$30,I747,Kalkulator!$N$6:$N$30)</f>
        <v>363</v>
      </c>
      <c r="O747" s="120" t="s">
        <v>3323</v>
      </c>
      <c r="P747" s="120" t="s">
        <v>3324</v>
      </c>
      <c r="R747" s="121" t="str">
        <f>TEXT(Kalkulator!$F$3,"d.mm")&amp;" - "&amp;TEXT(Kalkulator!$H$3,"d.mm.rrrr")</f>
        <v>1.04 - 30.04.2024</v>
      </c>
      <c r="S747" s="122">
        <f>Kalkulator!$F$3</f>
        <v>45383</v>
      </c>
      <c r="T747" s="123">
        <f>Kalkulator!$F$3</f>
        <v>45383</v>
      </c>
      <c r="AD747" s="119" t="str">
        <f>VLOOKUP(F747,Lista!A:A,1,0)</f>
        <v>LOK0633</v>
      </c>
    </row>
    <row r="748" spans="1:30">
      <c r="A748" s="120" t="str">
        <f t="shared" si="13"/>
        <v>Dostępny</v>
      </c>
      <c r="C748" s="120" t="s">
        <v>54</v>
      </c>
      <c r="D748" s="120" t="s">
        <v>55</v>
      </c>
      <c r="E748" s="137" t="s">
        <v>193</v>
      </c>
      <c r="F748" s="120" t="s">
        <v>192</v>
      </c>
      <c r="H748" s="120" t="s">
        <v>2504</v>
      </c>
      <c r="I748" s="120" t="s">
        <v>2084</v>
      </c>
      <c r="J748" s="120" t="s">
        <v>23</v>
      </c>
      <c r="K748" s="126">
        <f>SUMIF(Kalkulator!$C$6:$C$30,I748,Kalkulator!$N$6:$N$30)</f>
        <v>363</v>
      </c>
      <c r="O748" s="120" t="s">
        <v>3325</v>
      </c>
      <c r="P748" s="120" t="s">
        <v>3326</v>
      </c>
      <c r="R748" s="121" t="str">
        <f>TEXT(Kalkulator!$F$3,"d.mm")&amp;" - "&amp;TEXT(Kalkulator!$H$3,"d.mm.rrrr")</f>
        <v>1.04 - 30.04.2024</v>
      </c>
      <c r="S748" s="122">
        <f>Kalkulator!$F$3</f>
        <v>45383</v>
      </c>
      <c r="T748" s="123">
        <f>Kalkulator!$F$3</f>
        <v>45383</v>
      </c>
      <c r="AD748" s="119" t="str">
        <f>VLOOKUP(F748,Lista!A:A,1,0)</f>
        <v>LOK0604</v>
      </c>
    </row>
    <row r="749" spans="1:30">
      <c r="A749" s="120" t="str">
        <f t="shared" si="13"/>
        <v>Dostępny</v>
      </c>
      <c r="C749" s="120" t="s">
        <v>54</v>
      </c>
      <c r="D749" s="120" t="s">
        <v>55</v>
      </c>
      <c r="E749" s="137" t="s">
        <v>427</v>
      </c>
      <c r="F749" s="120" t="s">
        <v>426</v>
      </c>
      <c r="H749" s="120" t="s">
        <v>2504</v>
      </c>
      <c r="I749" s="120" t="s">
        <v>2084</v>
      </c>
      <c r="J749" s="120" t="s">
        <v>23</v>
      </c>
      <c r="K749" s="126">
        <f>SUMIF(Kalkulator!$C$6:$C$30,I749,Kalkulator!$N$6:$N$30)</f>
        <v>363</v>
      </c>
      <c r="O749" s="120" t="s">
        <v>3327</v>
      </c>
      <c r="P749" s="120" t="s">
        <v>3328</v>
      </c>
      <c r="R749" s="121" t="str">
        <f>TEXT(Kalkulator!$F$3,"d.mm")&amp;" - "&amp;TEXT(Kalkulator!$H$3,"d.mm.rrrr")</f>
        <v>1.04 - 30.04.2024</v>
      </c>
      <c r="S749" s="122">
        <f>Kalkulator!$F$3</f>
        <v>45383</v>
      </c>
      <c r="T749" s="123">
        <f>Kalkulator!$F$3</f>
        <v>45383</v>
      </c>
      <c r="AD749" s="119" t="str">
        <f>VLOOKUP(F749,Lista!A:A,1,0)</f>
        <v>LOK1527</v>
      </c>
    </row>
    <row r="750" spans="1:30">
      <c r="A750" s="120" t="str">
        <f t="shared" si="13"/>
        <v>Dostępny</v>
      </c>
      <c r="C750" s="120" t="s">
        <v>54</v>
      </c>
      <c r="D750" s="120" t="s">
        <v>55</v>
      </c>
      <c r="E750" s="137" t="s">
        <v>203</v>
      </c>
      <c r="F750" s="120" t="s">
        <v>202</v>
      </c>
      <c r="H750" s="120" t="s">
        <v>2504</v>
      </c>
      <c r="I750" s="120" t="s">
        <v>2084</v>
      </c>
      <c r="J750" s="120" t="s">
        <v>23</v>
      </c>
      <c r="K750" s="126">
        <f>SUMIF(Kalkulator!$C$6:$C$30,I750,Kalkulator!$N$6:$N$30)</f>
        <v>363</v>
      </c>
      <c r="O750" s="120" t="s">
        <v>3329</v>
      </c>
      <c r="P750" s="120" t="s">
        <v>3330</v>
      </c>
      <c r="R750" s="121" t="str">
        <f>TEXT(Kalkulator!$F$3,"d.mm")&amp;" - "&amp;TEXT(Kalkulator!$H$3,"d.mm.rrrr")</f>
        <v>1.04 - 30.04.2024</v>
      </c>
      <c r="S750" s="122">
        <f>Kalkulator!$F$3</f>
        <v>45383</v>
      </c>
      <c r="T750" s="123">
        <f>Kalkulator!$F$3</f>
        <v>45383</v>
      </c>
      <c r="AD750" s="119" t="str">
        <f>VLOOKUP(F750,Lista!A:A,1,0)</f>
        <v>LOK0614</v>
      </c>
    </row>
    <row r="751" spans="1:30">
      <c r="A751" s="120" t="str">
        <f t="shared" si="13"/>
        <v>Dostępny</v>
      </c>
      <c r="C751" s="120" t="s">
        <v>54</v>
      </c>
      <c r="D751" s="120" t="s">
        <v>55</v>
      </c>
      <c r="E751" s="137" t="s">
        <v>72</v>
      </c>
      <c r="F751" s="120" t="s">
        <v>71</v>
      </c>
      <c r="H751" s="120" t="s">
        <v>2504</v>
      </c>
      <c r="I751" s="120" t="s">
        <v>2084</v>
      </c>
      <c r="J751" s="120" t="s">
        <v>23</v>
      </c>
      <c r="K751" s="126">
        <f>SUMIF(Kalkulator!$C$6:$C$30,I751,Kalkulator!$N$6:$N$30)</f>
        <v>363</v>
      </c>
      <c r="O751" s="120" t="s">
        <v>3331</v>
      </c>
      <c r="P751" s="120" t="s">
        <v>3332</v>
      </c>
      <c r="R751" s="121" t="str">
        <f>TEXT(Kalkulator!$F$3,"d.mm")&amp;" - "&amp;TEXT(Kalkulator!$H$3,"d.mm.rrrr")</f>
        <v>1.04 - 30.04.2024</v>
      </c>
      <c r="S751" s="122">
        <f>Kalkulator!$F$3</f>
        <v>45383</v>
      </c>
      <c r="T751" s="123">
        <f>Kalkulator!$F$3</f>
        <v>45383</v>
      </c>
      <c r="AD751" s="119" t="str">
        <f>VLOOKUP(F751,Lista!A:A,1,0)</f>
        <v>LOK2215</v>
      </c>
    </row>
    <row r="752" spans="1:30">
      <c r="A752" s="120" t="str">
        <f t="shared" si="13"/>
        <v>Dostępny</v>
      </c>
      <c r="C752" s="120" t="s">
        <v>101</v>
      </c>
      <c r="D752" s="120" t="s">
        <v>102</v>
      </c>
      <c r="E752" s="137" t="s">
        <v>436</v>
      </c>
      <c r="F752" s="120" t="s">
        <v>435</v>
      </c>
      <c r="H752" s="120" t="s">
        <v>2504</v>
      </c>
      <c r="I752" s="120" t="s">
        <v>2084</v>
      </c>
      <c r="J752" s="120" t="s">
        <v>23</v>
      </c>
      <c r="K752" s="126">
        <f>SUMIF(Kalkulator!$C$6:$C$30,I752,Kalkulator!$N$6:$N$30)</f>
        <v>363</v>
      </c>
      <c r="O752" s="120" t="s">
        <v>3333</v>
      </c>
      <c r="P752" s="120" t="s">
        <v>3334</v>
      </c>
      <c r="R752" s="121" t="str">
        <f>TEXT(Kalkulator!$F$3,"d.mm")&amp;" - "&amp;TEXT(Kalkulator!$H$3,"d.mm.rrrr")</f>
        <v>1.04 - 30.04.2024</v>
      </c>
      <c r="S752" s="122">
        <f>Kalkulator!$F$3</f>
        <v>45383</v>
      </c>
      <c r="T752" s="123">
        <f>Kalkulator!$F$3</f>
        <v>45383</v>
      </c>
      <c r="AD752" s="119" t="str">
        <f>VLOOKUP(F752,Lista!A:A,1,0)</f>
        <v>LOK1537</v>
      </c>
    </row>
    <row r="753" spans="1:30">
      <c r="A753" s="120" t="str">
        <f t="shared" si="13"/>
        <v>Dostępny</v>
      </c>
      <c r="C753" s="120" t="s">
        <v>101</v>
      </c>
      <c r="D753" s="120" t="s">
        <v>102</v>
      </c>
      <c r="E753" s="137" t="s">
        <v>171</v>
      </c>
      <c r="F753" s="120" t="s">
        <v>170</v>
      </c>
      <c r="H753" s="120" t="s">
        <v>2504</v>
      </c>
      <c r="I753" s="120" t="s">
        <v>2084</v>
      </c>
      <c r="J753" s="120" t="s">
        <v>23</v>
      </c>
      <c r="K753" s="126">
        <f>SUMIF(Kalkulator!$C$6:$C$30,I753,Kalkulator!$N$6:$N$30)</f>
        <v>363</v>
      </c>
      <c r="O753" s="120" t="s">
        <v>3335</v>
      </c>
      <c r="P753" s="120" t="s">
        <v>3336</v>
      </c>
      <c r="R753" s="121" t="str">
        <f>TEXT(Kalkulator!$F$3,"d.mm")&amp;" - "&amp;TEXT(Kalkulator!$H$3,"d.mm.rrrr")</f>
        <v>1.04 - 30.04.2024</v>
      </c>
      <c r="S753" s="122">
        <f>Kalkulator!$F$3</f>
        <v>45383</v>
      </c>
      <c r="T753" s="123">
        <f>Kalkulator!$F$3</f>
        <v>45383</v>
      </c>
      <c r="AD753" s="119" t="str">
        <f>VLOOKUP(F753,Lista!A:A,1,0)</f>
        <v>LOK0541</v>
      </c>
    </row>
    <row r="754" spans="1:30">
      <c r="A754" s="120" t="str">
        <f t="shared" si="13"/>
        <v>Dostępny</v>
      </c>
      <c r="C754" s="120" t="s">
        <v>101</v>
      </c>
      <c r="D754" s="120" t="s">
        <v>102</v>
      </c>
      <c r="E754" s="137" t="s">
        <v>288</v>
      </c>
      <c r="F754" s="120" t="s">
        <v>428</v>
      </c>
      <c r="H754" s="120" t="s">
        <v>2504</v>
      </c>
      <c r="I754" s="120" t="s">
        <v>2084</v>
      </c>
      <c r="J754" s="120" t="s">
        <v>23</v>
      </c>
      <c r="K754" s="126">
        <f>SUMIF(Kalkulator!$C$6:$C$30,I754,Kalkulator!$N$6:$N$30)</f>
        <v>363</v>
      </c>
      <c r="O754" s="120" t="s">
        <v>3337</v>
      </c>
      <c r="P754" s="120" t="s">
        <v>3338</v>
      </c>
      <c r="R754" s="121" t="str">
        <f>TEXT(Kalkulator!$F$3,"d.mm")&amp;" - "&amp;TEXT(Kalkulator!$H$3,"d.mm.rrrr")</f>
        <v>1.04 - 30.04.2024</v>
      </c>
      <c r="S754" s="122">
        <f>Kalkulator!$F$3</f>
        <v>45383</v>
      </c>
      <c r="T754" s="123">
        <f>Kalkulator!$F$3</f>
        <v>45383</v>
      </c>
      <c r="AD754" s="119" t="str">
        <f>VLOOKUP(F754,Lista!A:A,1,0)</f>
        <v>LOK1528</v>
      </c>
    </row>
    <row r="755" spans="1:30">
      <c r="A755" s="120" t="str">
        <f t="shared" si="13"/>
        <v>Dostępny</v>
      </c>
      <c r="C755" s="120" t="s">
        <v>101</v>
      </c>
      <c r="D755" s="120" t="s">
        <v>102</v>
      </c>
      <c r="E755" s="137" t="s">
        <v>431</v>
      </c>
      <c r="F755" s="120" t="s">
        <v>430</v>
      </c>
      <c r="H755" s="120" t="s">
        <v>2504</v>
      </c>
      <c r="I755" s="120" t="s">
        <v>2084</v>
      </c>
      <c r="J755" s="120" t="s">
        <v>23</v>
      </c>
      <c r="K755" s="126">
        <f>SUMIF(Kalkulator!$C$6:$C$30,I755,Kalkulator!$N$6:$N$30)</f>
        <v>363</v>
      </c>
      <c r="O755" s="120" t="s">
        <v>3339</v>
      </c>
      <c r="P755" s="120" t="s">
        <v>3340</v>
      </c>
      <c r="R755" s="121" t="str">
        <f>TEXT(Kalkulator!$F$3,"d.mm")&amp;" - "&amp;TEXT(Kalkulator!$H$3,"d.mm.rrrr")</f>
        <v>1.04 - 30.04.2024</v>
      </c>
      <c r="S755" s="122">
        <f>Kalkulator!$F$3</f>
        <v>45383</v>
      </c>
      <c r="T755" s="123">
        <f>Kalkulator!$F$3</f>
        <v>45383</v>
      </c>
      <c r="AD755" s="119" t="str">
        <f>VLOOKUP(F755,Lista!A:A,1,0)</f>
        <v>LOK1531</v>
      </c>
    </row>
    <row r="756" spans="1:30">
      <c r="A756" s="120" t="str">
        <f t="shared" si="13"/>
        <v>Dostępny</v>
      </c>
      <c r="C756" s="120" t="s">
        <v>101</v>
      </c>
      <c r="D756" s="120" t="s">
        <v>102</v>
      </c>
      <c r="E756" s="137" t="s">
        <v>431</v>
      </c>
      <c r="F756" s="120" t="s">
        <v>432</v>
      </c>
      <c r="H756" s="120" t="s">
        <v>2504</v>
      </c>
      <c r="I756" s="120" t="s">
        <v>2084</v>
      </c>
      <c r="J756" s="120" t="s">
        <v>23</v>
      </c>
      <c r="K756" s="126">
        <f>SUMIF(Kalkulator!$C$6:$C$30,I756,Kalkulator!$N$6:$N$30)</f>
        <v>363</v>
      </c>
      <c r="O756" s="120" t="s">
        <v>3339</v>
      </c>
      <c r="P756" s="120" t="s">
        <v>3340</v>
      </c>
      <c r="R756" s="121" t="str">
        <f>TEXT(Kalkulator!$F$3,"d.mm")&amp;" - "&amp;TEXT(Kalkulator!$H$3,"d.mm.rrrr")</f>
        <v>1.04 - 30.04.2024</v>
      </c>
      <c r="S756" s="122">
        <f>Kalkulator!$F$3</f>
        <v>45383</v>
      </c>
      <c r="T756" s="123">
        <f>Kalkulator!$F$3</f>
        <v>45383</v>
      </c>
      <c r="AD756" s="119" t="str">
        <f>VLOOKUP(F756,Lista!A:A,1,0)</f>
        <v>LOK1532</v>
      </c>
    </row>
    <row r="757" spans="1:30">
      <c r="A757" s="120" t="str">
        <f t="shared" si="13"/>
        <v>Dostępny</v>
      </c>
      <c r="C757" s="120" t="s">
        <v>101</v>
      </c>
      <c r="D757" s="120" t="s">
        <v>102</v>
      </c>
      <c r="E757" s="137" t="s">
        <v>169</v>
      </c>
      <c r="F757" s="120" t="s">
        <v>168</v>
      </c>
      <c r="H757" s="120" t="s">
        <v>2504</v>
      </c>
      <c r="I757" s="120" t="s">
        <v>2084</v>
      </c>
      <c r="J757" s="120" t="s">
        <v>23</v>
      </c>
      <c r="K757" s="126">
        <f>SUMIF(Kalkulator!$C$6:$C$30,I757,Kalkulator!$N$6:$N$30)</f>
        <v>363</v>
      </c>
      <c r="O757" s="120" t="s">
        <v>3341</v>
      </c>
      <c r="P757" s="120" t="s">
        <v>3342</v>
      </c>
      <c r="R757" s="121" t="str">
        <f>TEXT(Kalkulator!$F$3,"d.mm")&amp;" - "&amp;TEXT(Kalkulator!$H$3,"d.mm.rrrr")</f>
        <v>1.04 - 30.04.2024</v>
      </c>
      <c r="S757" s="122">
        <f>Kalkulator!$F$3</f>
        <v>45383</v>
      </c>
      <c r="T757" s="123">
        <f>Kalkulator!$F$3</f>
        <v>45383</v>
      </c>
      <c r="AD757" s="119" t="str">
        <f>VLOOKUP(F757,Lista!A:A,1,0)</f>
        <v>LOK0539</v>
      </c>
    </row>
    <row r="758" spans="1:30">
      <c r="A758" s="120" t="str">
        <f t="shared" si="13"/>
        <v>Dostępny</v>
      </c>
      <c r="C758" s="120" t="s">
        <v>44</v>
      </c>
      <c r="D758" s="120" t="s">
        <v>45</v>
      </c>
      <c r="E758" s="137" t="s">
        <v>155</v>
      </c>
      <c r="F758" s="120" t="s">
        <v>474</v>
      </c>
      <c r="H758" s="120" t="s">
        <v>2504</v>
      </c>
      <c r="I758" s="120" t="s">
        <v>2084</v>
      </c>
      <c r="J758" s="120" t="s">
        <v>23</v>
      </c>
      <c r="K758" s="126">
        <f>SUMIF(Kalkulator!$C$6:$C$30,I758,Kalkulator!$N$6:$N$30)</f>
        <v>363</v>
      </c>
      <c r="O758" s="120" t="s">
        <v>3343</v>
      </c>
      <c r="P758" s="120" t="s">
        <v>3344</v>
      </c>
      <c r="R758" s="121" t="str">
        <f>TEXT(Kalkulator!$F$3,"d.mm")&amp;" - "&amp;TEXT(Kalkulator!$H$3,"d.mm.rrrr")</f>
        <v>1.04 - 30.04.2024</v>
      </c>
      <c r="S758" s="122">
        <f>Kalkulator!$F$3</f>
        <v>45383</v>
      </c>
      <c r="T758" s="123">
        <f>Kalkulator!$F$3</f>
        <v>45383</v>
      </c>
      <c r="AD758" s="119" t="str">
        <f>VLOOKUP(F758,Lista!A:A,1,0)</f>
        <v>LOK1723</v>
      </c>
    </row>
    <row r="759" spans="1:30">
      <c r="A759" s="120" t="str">
        <f t="shared" si="13"/>
        <v>Dostępny</v>
      </c>
      <c r="C759" s="120" t="s">
        <v>44</v>
      </c>
      <c r="D759" s="120" t="s">
        <v>45</v>
      </c>
      <c r="E759" s="137" t="s">
        <v>316</v>
      </c>
      <c r="F759" s="120" t="s">
        <v>315</v>
      </c>
      <c r="H759" s="120" t="s">
        <v>2504</v>
      </c>
      <c r="I759" s="120" t="s">
        <v>2084</v>
      </c>
      <c r="J759" s="120" t="s">
        <v>23</v>
      </c>
      <c r="K759" s="126">
        <f>SUMIF(Kalkulator!$C$6:$C$30,I759,Kalkulator!$N$6:$N$30)</f>
        <v>363</v>
      </c>
      <c r="O759" s="120" t="s">
        <v>3345</v>
      </c>
      <c r="P759" s="120" t="s">
        <v>3346</v>
      </c>
      <c r="R759" s="121" t="str">
        <f>TEXT(Kalkulator!$F$3,"d.mm")&amp;" - "&amp;TEXT(Kalkulator!$H$3,"d.mm.rrrr")</f>
        <v>1.04 - 30.04.2024</v>
      </c>
      <c r="S759" s="122">
        <f>Kalkulator!$F$3</f>
        <v>45383</v>
      </c>
      <c r="T759" s="123">
        <f>Kalkulator!$F$3</f>
        <v>45383</v>
      </c>
      <c r="AD759" s="119" t="str">
        <f>VLOOKUP(F759,Lista!A:A,1,0)</f>
        <v>LOK2245</v>
      </c>
    </row>
    <row r="760" spans="1:30">
      <c r="A760" s="120" t="str">
        <f t="shared" si="13"/>
        <v>Dostępny</v>
      </c>
      <c r="C760" s="120" t="s">
        <v>44</v>
      </c>
      <c r="D760" s="120" t="s">
        <v>45</v>
      </c>
      <c r="E760" s="137" t="s">
        <v>600</v>
      </c>
      <c r="F760" s="120" t="s">
        <v>599</v>
      </c>
      <c r="H760" s="120" t="s">
        <v>2504</v>
      </c>
      <c r="I760" s="120" t="s">
        <v>2084</v>
      </c>
      <c r="J760" s="120" t="s">
        <v>23</v>
      </c>
      <c r="K760" s="126">
        <f>SUMIF(Kalkulator!$C$6:$C$30,I760,Kalkulator!$N$6:$N$30)</f>
        <v>363</v>
      </c>
      <c r="O760" s="120" t="s">
        <v>3347</v>
      </c>
      <c r="P760" s="120" t="s">
        <v>3348</v>
      </c>
      <c r="R760" s="121" t="str">
        <f>TEXT(Kalkulator!$F$3,"d.mm")&amp;" - "&amp;TEXT(Kalkulator!$H$3,"d.mm.rrrr")</f>
        <v>1.04 - 30.04.2024</v>
      </c>
      <c r="S760" s="122">
        <f>Kalkulator!$F$3</f>
        <v>45383</v>
      </c>
      <c r="T760" s="123">
        <f>Kalkulator!$F$3</f>
        <v>45383</v>
      </c>
      <c r="AD760" s="119" t="str">
        <f>VLOOKUP(F760,Lista!A:A,1,0)</f>
        <v>LOK2248</v>
      </c>
    </row>
    <row r="761" spans="1:30">
      <c r="A761" s="120" t="str">
        <f t="shared" si="13"/>
        <v>Dostępny</v>
      </c>
      <c r="C761" s="120" t="s">
        <v>29</v>
      </c>
      <c r="D761" s="120" t="s">
        <v>176</v>
      </c>
      <c r="E761" s="137" t="s">
        <v>177</v>
      </c>
      <c r="F761" s="120" t="s">
        <v>175</v>
      </c>
      <c r="H761" s="120" t="s">
        <v>2504</v>
      </c>
      <c r="I761" s="120" t="s">
        <v>2084</v>
      </c>
      <c r="J761" s="120" t="s">
        <v>23</v>
      </c>
      <c r="K761" s="126">
        <f>SUMIF(Kalkulator!$C$6:$C$30,I761,Kalkulator!$N$6:$N$30)</f>
        <v>363</v>
      </c>
      <c r="O761" s="120" t="s">
        <v>3349</v>
      </c>
      <c r="P761" s="120" t="s">
        <v>3350</v>
      </c>
      <c r="R761" s="121" t="str">
        <f>TEXT(Kalkulator!$F$3,"d.mm")&amp;" - "&amp;TEXT(Kalkulator!$H$3,"d.mm.rrrr")</f>
        <v>1.04 - 30.04.2024</v>
      </c>
      <c r="S761" s="122">
        <f>Kalkulator!$F$3</f>
        <v>45383</v>
      </c>
      <c r="T761" s="123">
        <f>Kalkulator!$F$3</f>
        <v>45383</v>
      </c>
      <c r="AD761" s="119" t="str">
        <f>VLOOKUP(F761,Lista!A:A,1,0)</f>
        <v>LOK0553</v>
      </c>
    </row>
    <row r="762" spans="1:30">
      <c r="A762" s="120" t="str">
        <f t="shared" si="13"/>
        <v>Dostępny</v>
      </c>
      <c r="C762" s="120" t="s">
        <v>58</v>
      </c>
      <c r="D762" s="120" t="s">
        <v>200</v>
      </c>
      <c r="E762" s="137" t="s">
        <v>201</v>
      </c>
      <c r="F762" s="120" t="s">
        <v>199</v>
      </c>
      <c r="H762" s="120" t="s">
        <v>2504</v>
      </c>
      <c r="I762" s="120" t="s">
        <v>2084</v>
      </c>
      <c r="J762" s="120" t="s">
        <v>23</v>
      </c>
      <c r="K762" s="126">
        <f>SUMIF(Kalkulator!$C$6:$C$30,I762,Kalkulator!$N$6:$N$30)</f>
        <v>363</v>
      </c>
      <c r="O762" s="120" t="s">
        <v>3351</v>
      </c>
      <c r="P762" s="120" t="s">
        <v>3352</v>
      </c>
      <c r="R762" s="121" t="str">
        <f>TEXT(Kalkulator!$F$3,"d.mm")&amp;" - "&amp;TEXT(Kalkulator!$H$3,"d.mm.rrrr")</f>
        <v>1.04 - 30.04.2024</v>
      </c>
      <c r="S762" s="122">
        <f>Kalkulator!$F$3</f>
        <v>45383</v>
      </c>
      <c r="T762" s="123">
        <f>Kalkulator!$F$3</f>
        <v>45383</v>
      </c>
      <c r="AD762" s="119" t="str">
        <f>VLOOKUP(F762,Lista!A:A,1,0)</f>
        <v>LOK0613</v>
      </c>
    </row>
    <row r="763" spans="1:30">
      <c r="A763" s="120" t="str">
        <f t="shared" si="13"/>
        <v>Dostępny</v>
      </c>
      <c r="C763" s="120" t="s">
        <v>77</v>
      </c>
      <c r="D763" s="120" t="s">
        <v>78</v>
      </c>
      <c r="E763" s="137" t="s">
        <v>225</v>
      </c>
      <c r="F763" s="120" t="s">
        <v>224</v>
      </c>
      <c r="H763" s="120" t="s">
        <v>2504</v>
      </c>
      <c r="I763" s="120" t="s">
        <v>2084</v>
      </c>
      <c r="J763" s="120" t="s">
        <v>23</v>
      </c>
      <c r="K763" s="126">
        <f>SUMIF(Kalkulator!$C$6:$C$30,I763,Kalkulator!$N$6:$N$30)</f>
        <v>363</v>
      </c>
      <c r="O763" s="120" t="s">
        <v>3353</v>
      </c>
      <c r="P763" s="120" t="s">
        <v>3354</v>
      </c>
      <c r="R763" s="121" t="str">
        <f>TEXT(Kalkulator!$F$3,"d.mm")&amp;" - "&amp;TEXT(Kalkulator!$H$3,"d.mm.rrrr")</f>
        <v>1.04 - 30.04.2024</v>
      </c>
      <c r="S763" s="122">
        <f>Kalkulator!$F$3</f>
        <v>45383</v>
      </c>
      <c r="T763" s="123">
        <f>Kalkulator!$F$3</f>
        <v>45383</v>
      </c>
      <c r="AD763" s="119" t="str">
        <f>VLOOKUP(F763,Lista!A:A,1,0)</f>
        <v>LOK0660</v>
      </c>
    </row>
    <row r="764" spans="1:30">
      <c r="A764" s="120" t="str">
        <f t="shared" si="13"/>
        <v>Dostępny</v>
      </c>
      <c r="C764" s="120" t="s">
        <v>77</v>
      </c>
      <c r="D764" s="120" t="s">
        <v>78</v>
      </c>
      <c r="E764" s="137" t="s">
        <v>219</v>
      </c>
      <c r="F764" s="120" t="s">
        <v>218</v>
      </c>
      <c r="H764" s="120" t="s">
        <v>2504</v>
      </c>
      <c r="I764" s="120" t="s">
        <v>2084</v>
      </c>
      <c r="J764" s="120" t="s">
        <v>23</v>
      </c>
      <c r="K764" s="126">
        <f>SUMIF(Kalkulator!$C$6:$C$30,I764,Kalkulator!$N$6:$N$30)</f>
        <v>363</v>
      </c>
      <c r="O764" s="120" t="s">
        <v>3355</v>
      </c>
      <c r="P764" s="120" t="s">
        <v>3356</v>
      </c>
      <c r="R764" s="121" t="str">
        <f>TEXT(Kalkulator!$F$3,"d.mm")&amp;" - "&amp;TEXT(Kalkulator!$H$3,"d.mm.rrrr")</f>
        <v>1.04 - 30.04.2024</v>
      </c>
      <c r="S764" s="122">
        <f>Kalkulator!$F$3</f>
        <v>45383</v>
      </c>
      <c r="T764" s="123">
        <f>Kalkulator!$F$3</f>
        <v>45383</v>
      </c>
      <c r="AD764" s="119" t="str">
        <f>VLOOKUP(F764,Lista!A:A,1,0)</f>
        <v>LOK0657</v>
      </c>
    </row>
    <row r="765" spans="1:30">
      <c r="A765" s="120" t="str">
        <f t="shared" si="13"/>
        <v>Dostępny</v>
      </c>
      <c r="C765" s="120" t="s">
        <v>77</v>
      </c>
      <c r="D765" s="120" t="s">
        <v>222</v>
      </c>
      <c r="E765" s="137" t="s">
        <v>223</v>
      </c>
      <c r="F765" s="120" t="s">
        <v>221</v>
      </c>
      <c r="H765" s="120" t="s">
        <v>2504</v>
      </c>
      <c r="I765" s="120" t="s">
        <v>2084</v>
      </c>
      <c r="J765" s="120" t="s">
        <v>23</v>
      </c>
      <c r="K765" s="126">
        <f>SUMIF(Kalkulator!$C$6:$C$30,I765,Kalkulator!$N$6:$N$30)</f>
        <v>363</v>
      </c>
      <c r="O765" s="120" t="s">
        <v>3357</v>
      </c>
      <c r="P765" s="120" t="s">
        <v>3358</v>
      </c>
      <c r="R765" s="121" t="str">
        <f>TEXT(Kalkulator!$F$3,"d.mm")&amp;" - "&amp;TEXT(Kalkulator!$H$3,"d.mm.rrrr")</f>
        <v>1.04 - 30.04.2024</v>
      </c>
      <c r="S765" s="122">
        <f>Kalkulator!$F$3</f>
        <v>45383</v>
      </c>
      <c r="T765" s="123">
        <f>Kalkulator!$F$3</f>
        <v>45383</v>
      </c>
      <c r="AD765" s="119" t="str">
        <f>VLOOKUP(F765,Lista!A:A,1,0)</f>
        <v>LOK0658</v>
      </c>
    </row>
    <row r="766" spans="1:30">
      <c r="A766" s="120" t="str">
        <f t="shared" si="13"/>
        <v>Dostępny</v>
      </c>
      <c r="C766" s="120" t="s">
        <v>29</v>
      </c>
      <c r="D766" s="120" t="s">
        <v>30</v>
      </c>
      <c r="E766" s="137" t="s">
        <v>416</v>
      </c>
      <c r="F766" s="120" t="s">
        <v>415</v>
      </c>
      <c r="H766" s="120" t="s">
        <v>2504</v>
      </c>
      <c r="I766" s="120" t="s">
        <v>2084</v>
      </c>
      <c r="J766" s="120" t="s">
        <v>23</v>
      </c>
      <c r="K766" s="126">
        <f>SUMIF(Kalkulator!$C$6:$C$30,I766,Kalkulator!$N$6:$N$30)</f>
        <v>363</v>
      </c>
      <c r="O766" s="120" t="s">
        <v>3359</v>
      </c>
      <c r="P766" s="120" t="s">
        <v>3360</v>
      </c>
      <c r="R766" s="121" t="str">
        <f>TEXT(Kalkulator!$F$3,"d.mm")&amp;" - "&amp;TEXT(Kalkulator!$H$3,"d.mm.rrrr")</f>
        <v>1.04 - 30.04.2024</v>
      </c>
      <c r="S766" s="122">
        <f>Kalkulator!$F$3</f>
        <v>45383</v>
      </c>
      <c r="T766" s="123">
        <f>Kalkulator!$F$3</f>
        <v>45383</v>
      </c>
      <c r="AD766" s="119" t="str">
        <f>VLOOKUP(F766,Lista!A:A,1,0)</f>
        <v>LOK1508</v>
      </c>
    </row>
    <row r="767" spans="1:30">
      <c r="A767" s="120" t="str">
        <f t="shared" si="13"/>
        <v>Dostępny</v>
      </c>
      <c r="C767" s="120" t="s">
        <v>29</v>
      </c>
      <c r="D767" s="120" t="s">
        <v>30</v>
      </c>
      <c r="E767" s="137" t="s">
        <v>416</v>
      </c>
      <c r="F767" s="120" t="s">
        <v>477</v>
      </c>
      <c r="H767" s="120" t="s">
        <v>2504</v>
      </c>
      <c r="I767" s="120" t="s">
        <v>2084</v>
      </c>
      <c r="J767" s="120" t="s">
        <v>23</v>
      </c>
      <c r="K767" s="126">
        <f>SUMIF(Kalkulator!$C$6:$C$30,I767,Kalkulator!$N$6:$N$30)</f>
        <v>363</v>
      </c>
      <c r="O767" s="120" t="s">
        <v>3359</v>
      </c>
      <c r="P767" s="120" t="s">
        <v>3360</v>
      </c>
      <c r="R767" s="121" t="str">
        <f>TEXT(Kalkulator!$F$3,"d.mm")&amp;" - "&amp;TEXT(Kalkulator!$H$3,"d.mm.rrrr")</f>
        <v>1.04 - 30.04.2024</v>
      </c>
      <c r="S767" s="122">
        <f>Kalkulator!$F$3</f>
        <v>45383</v>
      </c>
      <c r="T767" s="123">
        <f>Kalkulator!$F$3</f>
        <v>45383</v>
      </c>
      <c r="AD767" s="119" t="str">
        <f>VLOOKUP(F767,Lista!A:A,1,0)</f>
        <v>LOK1729</v>
      </c>
    </row>
    <row r="768" spans="1:30">
      <c r="A768" s="120" t="str">
        <f t="shared" si="13"/>
        <v>Dostępny</v>
      </c>
      <c r="C768" s="120" t="s">
        <v>29</v>
      </c>
      <c r="D768" s="120" t="s">
        <v>30</v>
      </c>
      <c r="E768" s="137" t="s">
        <v>150</v>
      </c>
      <c r="F768" s="120" t="s">
        <v>418</v>
      </c>
      <c r="H768" s="120" t="s">
        <v>2504</v>
      </c>
      <c r="I768" s="120" t="s">
        <v>2084</v>
      </c>
      <c r="J768" s="120" t="s">
        <v>23</v>
      </c>
      <c r="K768" s="126">
        <f>SUMIF(Kalkulator!$C$6:$C$30,I768,Kalkulator!$N$6:$N$30)</f>
        <v>363</v>
      </c>
      <c r="O768" s="120" t="s">
        <v>3361</v>
      </c>
      <c r="P768" s="120" t="s">
        <v>3362</v>
      </c>
      <c r="R768" s="121" t="str">
        <f>TEXT(Kalkulator!$F$3,"d.mm")&amp;" - "&amp;TEXT(Kalkulator!$H$3,"d.mm.rrrr")</f>
        <v>1.04 - 30.04.2024</v>
      </c>
      <c r="S768" s="122">
        <f>Kalkulator!$F$3</f>
        <v>45383</v>
      </c>
      <c r="T768" s="123">
        <f>Kalkulator!$F$3</f>
        <v>45383</v>
      </c>
      <c r="AD768" s="119" t="str">
        <f>VLOOKUP(F768,Lista!A:A,1,0)</f>
        <v>LOK1509</v>
      </c>
    </row>
    <row r="769" spans="1:30">
      <c r="A769" s="120" t="str">
        <f t="shared" si="13"/>
        <v>Dostępny</v>
      </c>
      <c r="C769" s="120" t="s">
        <v>29</v>
      </c>
      <c r="D769" s="120" t="s">
        <v>30</v>
      </c>
      <c r="E769" s="137" t="s">
        <v>150</v>
      </c>
      <c r="F769" s="120" t="s">
        <v>419</v>
      </c>
      <c r="H769" s="120" t="s">
        <v>2504</v>
      </c>
      <c r="I769" s="120" t="s">
        <v>2084</v>
      </c>
      <c r="J769" s="120" t="s">
        <v>23</v>
      </c>
      <c r="K769" s="126">
        <f>SUMIF(Kalkulator!$C$6:$C$30,I769,Kalkulator!$N$6:$N$30)</f>
        <v>363</v>
      </c>
      <c r="O769" s="120" t="s">
        <v>3361</v>
      </c>
      <c r="P769" s="120" t="s">
        <v>3362</v>
      </c>
      <c r="R769" s="121" t="str">
        <f>TEXT(Kalkulator!$F$3,"d.mm")&amp;" - "&amp;TEXT(Kalkulator!$H$3,"d.mm.rrrr")</f>
        <v>1.04 - 30.04.2024</v>
      </c>
      <c r="S769" s="122">
        <f>Kalkulator!$F$3</f>
        <v>45383</v>
      </c>
      <c r="T769" s="123">
        <f>Kalkulator!$F$3</f>
        <v>45383</v>
      </c>
      <c r="AD769" s="119" t="str">
        <f>VLOOKUP(F769,Lista!A:A,1,0)</f>
        <v>LOK1510</v>
      </c>
    </row>
    <row r="770" spans="1:30">
      <c r="A770" s="120" t="str">
        <f t="shared" si="13"/>
        <v>Dostępny</v>
      </c>
      <c r="C770" s="120" t="s">
        <v>29</v>
      </c>
      <c r="D770" s="120" t="s">
        <v>30</v>
      </c>
      <c r="E770" s="137" t="s">
        <v>185</v>
      </c>
      <c r="F770" s="120" t="s">
        <v>184</v>
      </c>
      <c r="H770" s="120" t="s">
        <v>2504</v>
      </c>
      <c r="I770" s="120" t="s">
        <v>2084</v>
      </c>
      <c r="J770" s="120" t="s">
        <v>23</v>
      </c>
      <c r="K770" s="126">
        <f>SUMIF(Kalkulator!$C$6:$C$30,I770,Kalkulator!$N$6:$N$30)</f>
        <v>363</v>
      </c>
      <c r="O770" s="120" t="s">
        <v>3363</v>
      </c>
      <c r="P770" s="120" t="s">
        <v>3364</v>
      </c>
      <c r="R770" s="121" t="str">
        <f>TEXT(Kalkulator!$F$3,"d.mm")&amp;" - "&amp;TEXT(Kalkulator!$H$3,"d.mm.rrrr")</f>
        <v>1.04 - 30.04.2024</v>
      </c>
      <c r="S770" s="122">
        <f>Kalkulator!$F$3</f>
        <v>45383</v>
      </c>
      <c r="T770" s="123">
        <f>Kalkulator!$F$3</f>
        <v>45383</v>
      </c>
      <c r="AD770" s="119" t="str">
        <f>VLOOKUP(F770,Lista!A:A,1,0)</f>
        <v>LOK0595</v>
      </c>
    </row>
    <row r="771" spans="1:30">
      <c r="A771" s="120" t="str">
        <f t="shared" si="13"/>
        <v>Dostępny</v>
      </c>
      <c r="C771" s="120" t="s">
        <v>29</v>
      </c>
      <c r="D771" s="120" t="s">
        <v>30</v>
      </c>
      <c r="E771" s="137" t="s">
        <v>631</v>
      </c>
      <c r="F771" s="120" t="s">
        <v>630</v>
      </c>
      <c r="H771" s="120" t="s">
        <v>2504</v>
      </c>
      <c r="I771" s="120" t="s">
        <v>2084</v>
      </c>
      <c r="J771" s="120" t="s">
        <v>23</v>
      </c>
      <c r="K771" s="126">
        <f>SUMIF(Kalkulator!$C$6:$C$30,I771,Kalkulator!$N$6:$N$30)*4</f>
        <v>1452</v>
      </c>
      <c r="O771" s="120" t="s">
        <v>3365</v>
      </c>
      <c r="P771" s="120" t="s">
        <v>3366</v>
      </c>
      <c r="R771" s="121" t="str">
        <f>TEXT(Kalkulator!$F$3,"d.mm")&amp;" - "&amp;TEXT(Kalkulator!$H$3,"d.mm.rrrr")</f>
        <v>1.04 - 30.04.2024</v>
      </c>
      <c r="S771" s="122">
        <f>Kalkulator!$F$3</f>
        <v>45383</v>
      </c>
      <c r="T771" s="123">
        <f>Kalkulator!$F$3</f>
        <v>45383</v>
      </c>
      <c r="AD771" s="119" t="str">
        <f>VLOOKUP(F771,Lista!A:A,1,0)</f>
        <v>LOK2412</v>
      </c>
    </row>
    <row r="772" spans="1:30">
      <c r="A772" s="120" t="str">
        <f t="shared" si="13"/>
        <v>Dostępny</v>
      </c>
      <c r="C772" s="120" t="s">
        <v>29</v>
      </c>
      <c r="D772" s="120" t="s">
        <v>30</v>
      </c>
      <c r="E772" s="137" t="s">
        <v>363</v>
      </c>
      <c r="F772" s="120" t="s">
        <v>362</v>
      </c>
      <c r="H772" s="120" t="s">
        <v>2504</v>
      </c>
      <c r="I772" s="120" t="s">
        <v>2084</v>
      </c>
      <c r="J772" s="120" t="s">
        <v>23</v>
      </c>
      <c r="K772" s="126">
        <f>SUMIF(Kalkulator!$C$6:$C$30,I772,Kalkulator!$N$6:$N$30)*4</f>
        <v>1452</v>
      </c>
      <c r="O772" s="120" t="s">
        <v>3367</v>
      </c>
      <c r="P772" s="120" t="s">
        <v>3368</v>
      </c>
      <c r="R772" s="121" t="str">
        <f>TEXT(Kalkulator!$F$3,"d.mm")&amp;" - "&amp;TEXT(Kalkulator!$H$3,"d.mm.rrrr")</f>
        <v>1.04 - 30.04.2024</v>
      </c>
      <c r="S772" s="122">
        <f>Kalkulator!$F$3</f>
        <v>45383</v>
      </c>
      <c r="T772" s="123">
        <f>Kalkulator!$F$3</f>
        <v>45383</v>
      </c>
      <c r="AD772" s="119" t="str">
        <f>VLOOKUP(F772,Lista!A:A,1,0)</f>
        <v>LOK1260</v>
      </c>
    </row>
    <row r="773" spans="1:30">
      <c r="A773" s="120" t="str">
        <f t="shared" si="13"/>
        <v>Dostępny</v>
      </c>
      <c r="C773" s="120" t="s">
        <v>29</v>
      </c>
      <c r="D773" s="120" t="s">
        <v>30</v>
      </c>
      <c r="E773" s="137" t="s">
        <v>179</v>
      </c>
      <c r="F773" s="120" t="s">
        <v>178</v>
      </c>
      <c r="H773" s="120" t="s">
        <v>2504</v>
      </c>
      <c r="I773" s="120" t="s">
        <v>2084</v>
      </c>
      <c r="J773" s="120" t="s">
        <v>23</v>
      </c>
      <c r="K773" s="126">
        <f>SUMIF(Kalkulator!$C$6:$C$30,I773,Kalkulator!$N$6:$N$30)</f>
        <v>363</v>
      </c>
      <c r="O773" s="120" t="s">
        <v>3369</v>
      </c>
      <c r="P773" s="120" t="s">
        <v>3370</v>
      </c>
      <c r="R773" s="121" t="str">
        <f>TEXT(Kalkulator!$F$3,"d.mm")&amp;" - "&amp;TEXT(Kalkulator!$H$3,"d.mm.rrrr")</f>
        <v>1.04 - 30.04.2024</v>
      </c>
      <c r="S773" s="122">
        <f>Kalkulator!$F$3</f>
        <v>45383</v>
      </c>
      <c r="T773" s="123">
        <f>Kalkulator!$F$3</f>
        <v>45383</v>
      </c>
      <c r="AD773" s="119" t="str">
        <f>VLOOKUP(F773,Lista!A:A,1,0)</f>
        <v>LOK0554</v>
      </c>
    </row>
    <row r="774" spans="1:30">
      <c r="A774" s="120" t="str">
        <f t="shared" si="13"/>
        <v>Dostępny</v>
      </c>
      <c r="C774" s="120" t="s">
        <v>29</v>
      </c>
      <c r="D774" s="120" t="s">
        <v>30</v>
      </c>
      <c r="E774" s="137" t="s">
        <v>443</v>
      </c>
      <c r="F774" s="120" t="s">
        <v>629</v>
      </c>
      <c r="H774" s="120" t="s">
        <v>2504</v>
      </c>
      <c r="I774" s="120" t="s">
        <v>2084</v>
      </c>
      <c r="J774" s="120" t="s">
        <v>23</v>
      </c>
      <c r="K774" s="126">
        <f>SUMIF(Kalkulator!$C$6:$C$30,I774,Kalkulator!$N$6:$N$30)*6</f>
        <v>2178</v>
      </c>
      <c r="O774" s="120" t="s">
        <v>3371</v>
      </c>
      <c r="P774" s="120" t="s">
        <v>3372</v>
      </c>
      <c r="R774" s="121" t="str">
        <f>TEXT(Kalkulator!$F$3,"d.mm")&amp;" - "&amp;TEXT(Kalkulator!$H$3,"d.mm.rrrr")</f>
        <v>1.04 - 30.04.2024</v>
      </c>
      <c r="S774" s="122">
        <f>Kalkulator!$F$3</f>
        <v>45383</v>
      </c>
      <c r="T774" s="123">
        <f>Kalkulator!$F$3</f>
        <v>45383</v>
      </c>
      <c r="AD774" s="119" t="str">
        <f>VLOOKUP(F774,Lista!A:A,1,0)</f>
        <v>LOK2413</v>
      </c>
    </row>
    <row r="775" spans="1:30">
      <c r="A775" s="120" t="str">
        <f t="shared" si="13"/>
        <v>Dostępny</v>
      </c>
      <c r="C775" s="120" t="s">
        <v>29</v>
      </c>
      <c r="D775" s="120" t="s">
        <v>30</v>
      </c>
      <c r="E775" s="137" t="s">
        <v>360</v>
      </c>
      <c r="F775" s="120" t="s">
        <v>359</v>
      </c>
      <c r="H775" s="120" t="s">
        <v>2504</v>
      </c>
      <c r="I775" s="120" t="s">
        <v>2084</v>
      </c>
      <c r="J775" s="120" t="s">
        <v>23</v>
      </c>
      <c r="K775" s="126">
        <f>SUMIF(Kalkulator!$C$6:$C$30,I775,Kalkulator!$N$6:$N$30)*5</f>
        <v>1815</v>
      </c>
      <c r="O775" s="120" t="s">
        <v>3373</v>
      </c>
      <c r="P775" s="120" t="s">
        <v>3374</v>
      </c>
      <c r="R775" s="121" t="str">
        <f>TEXT(Kalkulator!$F$3,"d.mm")&amp;" - "&amp;TEXT(Kalkulator!$H$3,"d.mm.rrrr")</f>
        <v>1.04 - 30.04.2024</v>
      </c>
      <c r="S775" s="122">
        <f>Kalkulator!$F$3</f>
        <v>45383</v>
      </c>
      <c r="T775" s="123">
        <f>Kalkulator!$F$3</f>
        <v>45383</v>
      </c>
      <c r="AD775" s="119" t="str">
        <f>VLOOKUP(F775,Lista!A:A,1,0)</f>
        <v>LOK1257</v>
      </c>
    </row>
    <row r="776" spans="1:30">
      <c r="A776" s="120" t="str">
        <f t="shared" si="13"/>
        <v>Dostępny</v>
      </c>
      <c r="C776" s="120" t="s">
        <v>29</v>
      </c>
      <c r="D776" s="120" t="s">
        <v>30</v>
      </c>
      <c r="E776" s="137" t="s">
        <v>1505</v>
      </c>
      <c r="F776" s="120" t="s">
        <v>581</v>
      </c>
      <c r="H776" s="120" t="s">
        <v>2504</v>
      </c>
      <c r="I776" s="120" t="s">
        <v>2084</v>
      </c>
      <c r="J776" s="120" t="s">
        <v>23</v>
      </c>
      <c r="K776" s="126">
        <f>SUMIF(Kalkulator!$C$6:$C$30,I776,Kalkulator!$N$6:$N$30)*3</f>
        <v>1089</v>
      </c>
      <c r="O776" s="120" t="s">
        <v>3375</v>
      </c>
      <c r="P776" s="120" t="s">
        <v>3376</v>
      </c>
      <c r="R776" s="121" t="str">
        <f>TEXT(Kalkulator!$F$3,"d.mm")&amp;" - "&amp;TEXT(Kalkulator!$H$3,"d.mm.rrrr")</f>
        <v>1.04 - 30.04.2024</v>
      </c>
      <c r="S776" s="122">
        <f>Kalkulator!$F$3</f>
        <v>45383</v>
      </c>
      <c r="T776" s="123">
        <f>Kalkulator!$F$3</f>
        <v>45383</v>
      </c>
      <c r="AD776" s="119" t="str">
        <f>VLOOKUP(F776,Lista!A:A,1,0)</f>
        <v>LOK2022</v>
      </c>
    </row>
    <row r="777" spans="1:30">
      <c r="A777" s="120" t="str">
        <f t="shared" si="13"/>
        <v>Dostępny</v>
      </c>
      <c r="C777" s="120" t="s">
        <v>29</v>
      </c>
      <c r="D777" s="120" t="s">
        <v>30</v>
      </c>
      <c r="E777" s="137" t="s">
        <v>181</v>
      </c>
      <c r="F777" s="120" t="s">
        <v>180</v>
      </c>
      <c r="H777" s="120" t="s">
        <v>2504</v>
      </c>
      <c r="I777" s="120" t="s">
        <v>2084</v>
      </c>
      <c r="J777" s="120" t="s">
        <v>23</v>
      </c>
      <c r="K777" s="126">
        <f>SUMIF(Kalkulator!$C$6:$C$30,I777,Kalkulator!$N$6:$N$30)</f>
        <v>363</v>
      </c>
      <c r="O777" s="120" t="s">
        <v>3377</v>
      </c>
      <c r="P777" s="120" t="s">
        <v>3378</v>
      </c>
      <c r="R777" s="121" t="str">
        <f>TEXT(Kalkulator!$F$3,"d.mm")&amp;" - "&amp;TEXT(Kalkulator!$H$3,"d.mm.rrrr")</f>
        <v>1.04 - 30.04.2024</v>
      </c>
      <c r="S777" s="122">
        <f>Kalkulator!$F$3</f>
        <v>45383</v>
      </c>
      <c r="T777" s="123">
        <f>Kalkulator!$F$3</f>
        <v>45383</v>
      </c>
      <c r="AD777" s="119" t="str">
        <f>VLOOKUP(F777,Lista!A:A,1,0)</f>
        <v>LOK0578</v>
      </c>
    </row>
    <row r="778" spans="1:30">
      <c r="A778" s="120" t="str">
        <f t="shared" si="13"/>
        <v>Dostępny</v>
      </c>
      <c r="C778" s="120" t="s">
        <v>29</v>
      </c>
      <c r="D778" s="120" t="s">
        <v>30</v>
      </c>
      <c r="E778" s="137" t="s">
        <v>441</v>
      </c>
      <c r="F778" s="120" t="s">
        <v>440</v>
      </c>
      <c r="H778" s="120" t="s">
        <v>2504</v>
      </c>
      <c r="I778" s="120" t="s">
        <v>2084</v>
      </c>
      <c r="J778" s="120" t="s">
        <v>23</v>
      </c>
      <c r="K778" s="126">
        <f>SUMIF(Kalkulator!$C$6:$C$30,I778,Kalkulator!$N$6:$N$30)</f>
        <v>363</v>
      </c>
      <c r="O778" s="120" t="s">
        <v>3379</v>
      </c>
      <c r="P778" s="120" t="s">
        <v>3380</v>
      </c>
      <c r="R778" s="121" t="str">
        <f>TEXT(Kalkulator!$F$3,"d.mm")&amp;" - "&amp;TEXT(Kalkulator!$H$3,"d.mm.rrrr")</f>
        <v>1.04 - 30.04.2024</v>
      </c>
      <c r="S778" s="122">
        <f>Kalkulator!$F$3</f>
        <v>45383</v>
      </c>
      <c r="T778" s="123">
        <f>Kalkulator!$F$3</f>
        <v>45383</v>
      </c>
      <c r="AD778" s="119" t="str">
        <f>VLOOKUP(F778,Lista!A:A,1,0)</f>
        <v>LOK1545</v>
      </c>
    </row>
    <row r="779" spans="1:30">
      <c r="A779" s="120" t="str">
        <f t="shared" si="13"/>
        <v>Dostępny</v>
      </c>
      <c r="C779" s="120" t="s">
        <v>29</v>
      </c>
      <c r="D779" s="120" t="s">
        <v>30</v>
      </c>
      <c r="E779" s="137" t="s">
        <v>445</v>
      </c>
      <c r="F779" s="120" t="s">
        <v>444</v>
      </c>
      <c r="H779" s="120" t="s">
        <v>2504</v>
      </c>
      <c r="I779" s="120" t="s">
        <v>2084</v>
      </c>
      <c r="J779" s="120" t="s">
        <v>23</v>
      </c>
      <c r="K779" s="126">
        <f>SUMIF(Kalkulator!$C$6:$C$30,I779,Kalkulator!$N$6:$N$30)</f>
        <v>363</v>
      </c>
      <c r="O779" s="120" t="s">
        <v>3381</v>
      </c>
      <c r="P779" s="120" t="s">
        <v>3382</v>
      </c>
      <c r="R779" s="121" t="str">
        <f>TEXT(Kalkulator!$F$3,"d.mm")&amp;" - "&amp;TEXT(Kalkulator!$H$3,"d.mm.rrrr")</f>
        <v>1.04 - 30.04.2024</v>
      </c>
      <c r="S779" s="122">
        <f>Kalkulator!$F$3</f>
        <v>45383</v>
      </c>
      <c r="T779" s="123">
        <f>Kalkulator!$F$3</f>
        <v>45383</v>
      </c>
      <c r="AD779" s="119" t="str">
        <f>VLOOKUP(F779,Lista!A:A,1,0)</f>
        <v>LOK1548</v>
      </c>
    </row>
    <row r="780" spans="1:30">
      <c r="A780" s="120" t="str">
        <f t="shared" si="13"/>
        <v>Dostępny</v>
      </c>
      <c r="C780" s="120" t="s">
        <v>29</v>
      </c>
      <c r="D780" s="120" t="s">
        <v>30</v>
      </c>
      <c r="E780" s="137" t="s">
        <v>466</v>
      </c>
      <c r="F780" s="120" t="s">
        <v>465</v>
      </c>
      <c r="H780" s="120" t="s">
        <v>2504</v>
      </c>
      <c r="I780" s="120" t="s">
        <v>2084</v>
      </c>
      <c r="J780" s="120" t="s">
        <v>23</v>
      </c>
      <c r="K780" s="126">
        <f>SUMIF(Kalkulator!$C$6:$C$30,I780,Kalkulator!$N$6:$N$30)</f>
        <v>363</v>
      </c>
      <c r="O780" s="120" t="s">
        <v>3383</v>
      </c>
      <c r="P780" s="120" t="s">
        <v>3384</v>
      </c>
      <c r="R780" s="121" t="str">
        <f>TEXT(Kalkulator!$F$3,"d.mm")&amp;" - "&amp;TEXT(Kalkulator!$H$3,"d.mm.rrrr")</f>
        <v>1.04 - 30.04.2024</v>
      </c>
      <c r="S780" s="122">
        <f>Kalkulator!$F$3</f>
        <v>45383</v>
      </c>
      <c r="T780" s="123">
        <f>Kalkulator!$F$3</f>
        <v>45383</v>
      </c>
      <c r="AD780" s="119" t="str">
        <f>VLOOKUP(F780,Lista!A:A,1,0)</f>
        <v>LOK1708</v>
      </c>
    </row>
    <row r="781" spans="1:30">
      <c r="A781" s="120" t="str">
        <f t="shared" si="13"/>
        <v>Dostępny</v>
      </c>
      <c r="C781" s="120" t="s">
        <v>29</v>
      </c>
      <c r="D781" s="120" t="s">
        <v>30</v>
      </c>
      <c r="E781" s="137" t="s">
        <v>93</v>
      </c>
      <c r="F781" s="120" t="s">
        <v>387</v>
      </c>
      <c r="H781" s="120" t="s">
        <v>2504</v>
      </c>
      <c r="I781" s="120" t="s">
        <v>2084</v>
      </c>
      <c r="J781" s="120" t="s">
        <v>23</v>
      </c>
      <c r="K781" s="126">
        <f>SUMIF(Kalkulator!$C$6:$C$30,I781,Kalkulator!$N$6:$N$30)*4</f>
        <v>1452</v>
      </c>
      <c r="O781" s="120" t="s">
        <v>3385</v>
      </c>
      <c r="P781" s="120" t="s">
        <v>3386</v>
      </c>
      <c r="R781" s="121" t="str">
        <f>TEXT(Kalkulator!$F$3,"d.mm")&amp;" - "&amp;TEXT(Kalkulator!$H$3,"d.mm.rrrr")</f>
        <v>1.04 - 30.04.2024</v>
      </c>
      <c r="S781" s="122">
        <f>Kalkulator!$F$3</f>
        <v>45383</v>
      </c>
      <c r="T781" s="123">
        <f>Kalkulator!$F$3</f>
        <v>45383</v>
      </c>
      <c r="AD781" s="119" t="str">
        <f>VLOOKUP(F781,Lista!A:A,1,0)</f>
        <v>LOK1360</v>
      </c>
    </row>
    <row r="782" spans="1:30">
      <c r="A782" s="120" t="str">
        <f t="shared" si="13"/>
        <v>Dostępny</v>
      </c>
      <c r="C782" s="120" t="s">
        <v>29</v>
      </c>
      <c r="D782" s="120" t="s">
        <v>30</v>
      </c>
      <c r="E782" s="137" t="s">
        <v>462</v>
      </c>
      <c r="F782" s="120" t="s">
        <v>461</v>
      </c>
      <c r="H782" s="120" t="s">
        <v>2504</v>
      </c>
      <c r="I782" s="120" t="s">
        <v>2084</v>
      </c>
      <c r="J782" s="120" t="s">
        <v>23</v>
      </c>
      <c r="K782" s="126">
        <f>SUMIF(Kalkulator!$C$6:$C$30,I782,Kalkulator!$N$6:$N$30)</f>
        <v>363</v>
      </c>
      <c r="O782" s="120" t="s">
        <v>3387</v>
      </c>
      <c r="P782" s="120" t="s">
        <v>3388</v>
      </c>
      <c r="R782" s="121" t="str">
        <f>TEXT(Kalkulator!$F$3,"d.mm")&amp;" - "&amp;TEXT(Kalkulator!$H$3,"d.mm.rrrr")</f>
        <v>1.04 - 30.04.2024</v>
      </c>
      <c r="S782" s="122">
        <f>Kalkulator!$F$3</f>
        <v>45383</v>
      </c>
      <c r="T782" s="123">
        <f>Kalkulator!$F$3</f>
        <v>45383</v>
      </c>
      <c r="AD782" s="119" t="str">
        <f>VLOOKUP(F782,Lista!A:A,1,0)</f>
        <v>LOK1703</v>
      </c>
    </row>
    <row r="783" spans="1:30">
      <c r="A783" s="120" t="str">
        <f t="shared" si="13"/>
        <v>Dostępny</v>
      </c>
      <c r="C783" s="120" t="s">
        <v>29</v>
      </c>
      <c r="D783" s="120" t="s">
        <v>30</v>
      </c>
      <c r="E783" s="137" t="s">
        <v>2481</v>
      </c>
      <c r="F783" s="120" t="s">
        <v>2480</v>
      </c>
      <c r="H783" s="120" t="s">
        <v>2504</v>
      </c>
      <c r="I783" s="120" t="s">
        <v>2084</v>
      </c>
      <c r="J783" s="120" t="s">
        <v>23</v>
      </c>
      <c r="K783" s="126">
        <f>SUMIF(Kalkulator!$C$6:$C$30,I783,Kalkulator!$N$6:$N$30)</f>
        <v>363</v>
      </c>
      <c r="O783" s="120" t="s">
        <v>3389</v>
      </c>
      <c r="P783" s="120" t="s">
        <v>3390</v>
      </c>
      <c r="R783" s="121" t="str">
        <f>TEXT(Kalkulator!$F$3,"d.mm")&amp;" - "&amp;TEXT(Kalkulator!$H$3,"d.mm.rrrr")</f>
        <v>1.04 - 30.04.2024</v>
      </c>
      <c r="S783" s="122">
        <f>Kalkulator!$F$3</f>
        <v>45383</v>
      </c>
      <c r="T783" s="123">
        <f>Kalkulator!$F$3</f>
        <v>45383</v>
      </c>
      <c r="AD783" s="119" t="str">
        <f>VLOOKUP(F783,Lista!A:A,1,0)</f>
        <v>LOK1541</v>
      </c>
    </row>
    <row r="784" spans="1:30">
      <c r="A784" s="120" t="str">
        <f t="shared" si="13"/>
        <v>Dostępny</v>
      </c>
      <c r="C784" s="120" t="s">
        <v>29</v>
      </c>
      <c r="D784" s="120" t="s">
        <v>30</v>
      </c>
      <c r="E784" s="137" t="s">
        <v>173</v>
      </c>
      <c r="F784" s="120" t="s">
        <v>172</v>
      </c>
      <c r="H784" s="120" t="s">
        <v>2504</v>
      </c>
      <c r="I784" s="120" t="s">
        <v>2084</v>
      </c>
      <c r="J784" s="120" t="s">
        <v>23</v>
      </c>
      <c r="K784" s="126">
        <f>SUMIF(Kalkulator!$C$6:$C$30,I784,Kalkulator!$N$6:$N$30)</f>
        <v>363</v>
      </c>
      <c r="O784" s="120" t="s">
        <v>3391</v>
      </c>
      <c r="P784" s="120" t="s">
        <v>3392</v>
      </c>
      <c r="R784" s="121" t="str">
        <f>TEXT(Kalkulator!$F$3,"d.mm")&amp;" - "&amp;TEXT(Kalkulator!$H$3,"d.mm.rrrr")</f>
        <v>1.04 - 30.04.2024</v>
      </c>
      <c r="S784" s="122">
        <f>Kalkulator!$F$3</f>
        <v>45383</v>
      </c>
      <c r="T784" s="123">
        <f>Kalkulator!$F$3</f>
        <v>45383</v>
      </c>
      <c r="AD784" s="119" t="str">
        <f>VLOOKUP(F784,Lista!A:A,1,0)</f>
        <v>LOK0551</v>
      </c>
    </row>
    <row r="785" spans="1:30">
      <c r="A785" s="120" t="str">
        <f t="shared" si="13"/>
        <v>Dostępny</v>
      </c>
      <c r="C785" s="120" t="s">
        <v>29</v>
      </c>
      <c r="D785" s="120" t="s">
        <v>30</v>
      </c>
      <c r="E785" s="137" t="s">
        <v>386</v>
      </c>
      <c r="F785" s="120" t="s">
        <v>385</v>
      </c>
      <c r="H785" s="120" t="s">
        <v>2504</v>
      </c>
      <c r="I785" s="120" t="s">
        <v>2084</v>
      </c>
      <c r="J785" s="120" t="s">
        <v>23</v>
      </c>
      <c r="K785" s="126">
        <f>SUMIF(Kalkulator!$C$6:$C$30,I785,Kalkulator!$N$6:$N$30)*4</f>
        <v>1452</v>
      </c>
      <c r="O785" s="120" t="s">
        <v>3393</v>
      </c>
      <c r="P785" s="120" t="s">
        <v>3394</v>
      </c>
      <c r="R785" s="121" t="str">
        <f>TEXT(Kalkulator!$F$3,"d.mm")&amp;" - "&amp;TEXT(Kalkulator!$H$3,"d.mm.rrrr")</f>
        <v>1.04 - 30.04.2024</v>
      </c>
      <c r="S785" s="122">
        <f>Kalkulator!$F$3</f>
        <v>45383</v>
      </c>
      <c r="T785" s="123">
        <f>Kalkulator!$F$3</f>
        <v>45383</v>
      </c>
      <c r="AD785" s="119" t="str">
        <f>VLOOKUP(F785,Lista!A:A,1,0)</f>
        <v>LOK1354</v>
      </c>
    </row>
    <row r="786" spans="1:30">
      <c r="A786" s="120" t="str">
        <f t="shared" si="13"/>
        <v>Dostępny</v>
      </c>
      <c r="C786" s="120" t="s">
        <v>29</v>
      </c>
      <c r="D786" s="120" t="s">
        <v>30</v>
      </c>
      <c r="E786" s="137" t="s">
        <v>468</v>
      </c>
      <c r="F786" s="120" t="s">
        <v>467</v>
      </c>
      <c r="H786" s="120" t="s">
        <v>2504</v>
      </c>
      <c r="I786" s="120" t="s">
        <v>2084</v>
      </c>
      <c r="J786" s="120" t="s">
        <v>23</v>
      </c>
      <c r="K786" s="126">
        <f>SUMIF(Kalkulator!$C$6:$C$30,I786,Kalkulator!$N$6:$N$30)</f>
        <v>363</v>
      </c>
      <c r="O786" s="120" t="s">
        <v>3395</v>
      </c>
      <c r="P786" s="120" t="s">
        <v>3396</v>
      </c>
      <c r="R786" s="121" t="str">
        <f>TEXT(Kalkulator!$F$3,"d.mm")&amp;" - "&amp;TEXT(Kalkulator!$H$3,"d.mm.rrrr")</f>
        <v>1.04 - 30.04.2024</v>
      </c>
      <c r="S786" s="122">
        <f>Kalkulator!$F$3</f>
        <v>45383</v>
      </c>
      <c r="T786" s="123">
        <f>Kalkulator!$F$3</f>
        <v>45383</v>
      </c>
      <c r="AD786" s="119" t="str">
        <f>VLOOKUP(F786,Lista!A:A,1,0)</f>
        <v>LOK1709</v>
      </c>
    </row>
    <row r="787" spans="1:30">
      <c r="A787" s="120" t="str">
        <f t="shared" si="13"/>
        <v>Dostępny</v>
      </c>
      <c r="C787" s="120" t="s">
        <v>29</v>
      </c>
      <c r="D787" s="120" t="s">
        <v>30</v>
      </c>
      <c r="E787" s="137" t="s">
        <v>183</v>
      </c>
      <c r="F787" s="120" t="s">
        <v>182</v>
      </c>
      <c r="H787" s="120" t="s">
        <v>2504</v>
      </c>
      <c r="I787" s="120" t="s">
        <v>2084</v>
      </c>
      <c r="J787" s="120" t="s">
        <v>23</v>
      </c>
      <c r="K787" s="126">
        <f>SUMIF(Kalkulator!$C$6:$C$30,I787,Kalkulator!$N$6:$N$30)</f>
        <v>363</v>
      </c>
      <c r="O787" s="120" t="s">
        <v>3397</v>
      </c>
      <c r="P787" s="120" t="s">
        <v>3398</v>
      </c>
      <c r="R787" s="121" t="str">
        <f>TEXT(Kalkulator!$F$3,"d.mm")&amp;" - "&amp;TEXT(Kalkulator!$H$3,"d.mm.rrrr")</f>
        <v>1.04 - 30.04.2024</v>
      </c>
      <c r="S787" s="122">
        <f>Kalkulator!$F$3</f>
        <v>45383</v>
      </c>
      <c r="T787" s="123">
        <f>Kalkulator!$F$3</f>
        <v>45383</v>
      </c>
      <c r="AD787" s="119" t="str">
        <f>VLOOKUP(F787,Lista!A:A,1,0)</f>
        <v>LOK0580</v>
      </c>
    </row>
    <row r="788" spans="1:30">
      <c r="A788" s="120" t="str">
        <f t="shared" si="13"/>
        <v>Dostępny</v>
      </c>
      <c r="C788" s="120" t="s">
        <v>29</v>
      </c>
      <c r="D788" s="120" t="s">
        <v>30</v>
      </c>
      <c r="E788" s="137" t="s">
        <v>464</v>
      </c>
      <c r="F788" s="120" t="s">
        <v>463</v>
      </c>
      <c r="H788" s="120" t="s">
        <v>2504</v>
      </c>
      <c r="I788" s="120" t="s">
        <v>2084</v>
      </c>
      <c r="J788" s="120" t="s">
        <v>23</v>
      </c>
      <c r="K788" s="126">
        <f>SUMIF(Kalkulator!$C$6:$C$30,I788,Kalkulator!$N$6:$N$30)</f>
        <v>363</v>
      </c>
      <c r="O788" s="120" t="s">
        <v>3399</v>
      </c>
      <c r="P788" s="120" t="s">
        <v>3400</v>
      </c>
      <c r="R788" s="121" t="str">
        <f>TEXT(Kalkulator!$F$3,"d.mm")&amp;" - "&amp;TEXT(Kalkulator!$H$3,"d.mm.rrrr")</f>
        <v>1.04 - 30.04.2024</v>
      </c>
      <c r="S788" s="122">
        <f>Kalkulator!$F$3</f>
        <v>45383</v>
      </c>
      <c r="T788" s="123">
        <f>Kalkulator!$F$3</f>
        <v>45383</v>
      </c>
      <c r="AD788" s="119" t="str">
        <f>VLOOKUP(F788,Lista!A:A,1,0)</f>
        <v>LOK1707</v>
      </c>
    </row>
    <row r="789" spans="1:30">
      <c r="A789" s="120" t="str">
        <f t="shared" si="13"/>
        <v>Dostępny</v>
      </c>
      <c r="C789" s="120" t="s">
        <v>29</v>
      </c>
      <c r="D789" s="120" t="s">
        <v>30</v>
      </c>
      <c r="E789" s="137" t="s">
        <v>434</v>
      </c>
      <c r="F789" s="120" t="s">
        <v>433</v>
      </c>
      <c r="H789" s="120" t="s">
        <v>2504</v>
      </c>
      <c r="I789" s="120" t="s">
        <v>2084</v>
      </c>
      <c r="J789" s="120" t="s">
        <v>23</v>
      </c>
      <c r="K789" s="126">
        <f>SUMIF(Kalkulator!$C$6:$C$30,I789,Kalkulator!$N$6:$N$30)</f>
        <v>363</v>
      </c>
      <c r="O789" s="120" t="s">
        <v>3401</v>
      </c>
      <c r="P789" s="120" t="s">
        <v>3402</v>
      </c>
      <c r="R789" s="121" t="str">
        <f>TEXT(Kalkulator!$F$3,"d.mm")&amp;" - "&amp;TEXT(Kalkulator!$H$3,"d.mm.rrrr")</f>
        <v>1.04 - 30.04.2024</v>
      </c>
      <c r="S789" s="122">
        <f>Kalkulator!$F$3</f>
        <v>45383</v>
      </c>
      <c r="T789" s="123">
        <f>Kalkulator!$F$3</f>
        <v>45383</v>
      </c>
      <c r="AD789" s="119" t="str">
        <f>VLOOKUP(F789,Lista!A:A,1,0)</f>
        <v>LOK1535</v>
      </c>
    </row>
    <row r="790" spans="1:30">
      <c r="A790" s="120" t="str">
        <f t="shared" si="13"/>
        <v>Dostępny</v>
      </c>
      <c r="C790" s="120" t="s">
        <v>29</v>
      </c>
      <c r="D790" s="120" t="s">
        <v>30</v>
      </c>
      <c r="E790" s="137" t="s">
        <v>421</v>
      </c>
      <c r="F790" s="120" t="s">
        <v>420</v>
      </c>
      <c r="H790" s="120" t="s">
        <v>2504</v>
      </c>
      <c r="I790" s="120" t="s">
        <v>2084</v>
      </c>
      <c r="J790" s="120" t="s">
        <v>23</v>
      </c>
      <c r="K790" s="126">
        <f>SUMIF(Kalkulator!$C$6:$C$30,I790,Kalkulator!$N$6:$N$30)</f>
        <v>363</v>
      </c>
      <c r="O790" s="120" t="s">
        <v>3403</v>
      </c>
      <c r="P790" s="120" t="s">
        <v>3404</v>
      </c>
      <c r="R790" s="121" t="str">
        <f>TEXT(Kalkulator!$F$3,"d.mm")&amp;" - "&amp;TEXT(Kalkulator!$H$3,"d.mm.rrrr")</f>
        <v>1.04 - 30.04.2024</v>
      </c>
      <c r="S790" s="122">
        <f>Kalkulator!$F$3</f>
        <v>45383</v>
      </c>
      <c r="T790" s="123">
        <f>Kalkulator!$F$3</f>
        <v>45383</v>
      </c>
      <c r="AD790" s="119" t="str">
        <f>VLOOKUP(F790,Lista!A:A,1,0)</f>
        <v>LOK1516</v>
      </c>
    </row>
    <row r="791" spans="1:30">
      <c r="A791" s="120" t="str">
        <f t="shared" si="13"/>
        <v>Dostępny</v>
      </c>
      <c r="C791" s="120" t="s">
        <v>64</v>
      </c>
      <c r="D791" s="120" t="s">
        <v>65</v>
      </c>
      <c r="E791" s="137" t="s">
        <v>163</v>
      </c>
      <c r="F791" s="120" t="s">
        <v>162</v>
      </c>
      <c r="H791" s="120" t="s">
        <v>2504</v>
      </c>
      <c r="I791" s="120" t="s">
        <v>2084</v>
      </c>
      <c r="J791" s="120" t="s">
        <v>23</v>
      </c>
      <c r="K791" s="126">
        <f>SUMIF(Kalkulator!$C$6:$C$30,I791,Kalkulator!$N$6:$N$30)</f>
        <v>363</v>
      </c>
      <c r="O791" s="120" t="s">
        <v>3405</v>
      </c>
      <c r="P791" s="120" t="s">
        <v>3406</v>
      </c>
      <c r="R791" s="121" t="str">
        <f>TEXT(Kalkulator!$F$3,"d.mm")&amp;" - "&amp;TEXT(Kalkulator!$H$3,"d.mm.rrrr")</f>
        <v>1.04 - 30.04.2024</v>
      </c>
      <c r="S791" s="122">
        <f>Kalkulator!$F$3</f>
        <v>45383</v>
      </c>
      <c r="T791" s="123">
        <f>Kalkulator!$F$3</f>
        <v>45383</v>
      </c>
      <c r="AD791" s="119" t="str">
        <f>VLOOKUP(F791,Lista!A:A,1,0)</f>
        <v>LOK0520</v>
      </c>
    </row>
    <row r="792" spans="1:30">
      <c r="A792" s="120" t="str">
        <f t="shared" si="13"/>
        <v>Dostępny</v>
      </c>
      <c r="C792" s="120" t="s">
        <v>64</v>
      </c>
      <c r="D792" s="120" t="s">
        <v>65</v>
      </c>
      <c r="E792" s="137" t="s">
        <v>160</v>
      </c>
      <c r="F792" s="120" t="s">
        <v>159</v>
      </c>
      <c r="H792" s="120" t="s">
        <v>2504</v>
      </c>
      <c r="I792" s="120" t="s">
        <v>2084</v>
      </c>
      <c r="J792" s="120" t="s">
        <v>23</v>
      </c>
      <c r="K792" s="126">
        <f>SUMIF(Kalkulator!$C$6:$C$30,I792,Kalkulator!$N$6:$N$30)</f>
        <v>363</v>
      </c>
      <c r="O792" s="120" t="s">
        <v>3407</v>
      </c>
      <c r="P792" s="120" t="s">
        <v>3408</v>
      </c>
      <c r="R792" s="121" t="str">
        <f>TEXT(Kalkulator!$F$3,"d.mm")&amp;" - "&amp;TEXT(Kalkulator!$H$3,"d.mm.rrrr")</f>
        <v>1.04 - 30.04.2024</v>
      </c>
      <c r="S792" s="122">
        <f>Kalkulator!$F$3</f>
        <v>45383</v>
      </c>
      <c r="T792" s="123">
        <f>Kalkulator!$F$3</f>
        <v>45383</v>
      </c>
      <c r="AD792" s="119" t="str">
        <f>VLOOKUP(F792,Lista!A:A,1,0)</f>
        <v>LOK0515</v>
      </c>
    </row>
    <row r="793" spans="1:30">
      <c r="A793" s="120" t="str">
        <f t="shared" si="13"/>
        <v>Dostępny</v>
      </c>
      <c r="C793" s="120" t="s">
        <v>64</v>
      </c>
      <c r="D793" s="120" t="s">
        <v>65</v>
      </c>
      <c r="E793" s="137" t="s">
        <v>593</v>
      </c>
      <c r="F793" s="120" t="s">
        <v>592</v>
      </c>
      <c r="H793" s="120" t="s">
        <v>2504</v>
      </c>
      <c r="I793" s="120" t="s">
        <v>2084</v>
      </c>
      <c r="J793" s="120" t="s">
        <v>23</v>
      </c>
      <c r="K793" s="126">
        <f>SUMIF(Kalkulator!$C$6:$C$30,I793,Kalkulator!$N$6:$N$30)</f>
        <v>363</v>
      </c>
      <c r="O793" s="120" t="s">
        <v>3409</v>
      </c>
      <c r="P793" s="120" t="s">
        <v>3410</v>
      </c>
      <c r="R793" s="121" t="str">
        <f>TEXT(Kalkulator!$F$3,"d.mm")&amp;" - "&amp;TEXT(Kalkulator!$H$3,"d.mm.rrrr")</f>
        <v>1.04 - 30.04.2024</v>
      </c>
      <c r="S793" s="122">
        <f>Kalkulator!$F$3</f>
        <v>45383</v>
      </c>
      <c r="T793" s="123">
        <f>Kalkulator!$F$3</f>
        <v>45383</v>
      </c>
      <c r="AD793" s="119" t="str">
        <f>VLOOKUP(F793,Lista!A:A,1,0)</f>
        <v>LOK2221</v>
      </c>
    </row>
    <row r="794" spans="1:30">
      <c r="A794" s="120" t="str">
        <f t="shared" si="13"/>
        <v>Dostępny</v>
      </c>
      <c r="C794" s="120" t="s">
        <v>64</v>
      </c>
      <c r="D794" s="120" t="s">
        <v>65</v>
      </c>
      <c r="E794" s="137" t="s">
        <v>230</v>
      </c>
      <c r="F794" s="120" t="s">
        <v>229</v>
      </c>
      <c r="H794" s="120" t="s">
        <v>2504</v>
      </c>
      <c r="I794" s="120" t="s">
        <v>2084</v>
      </c>
      <c r="J794" s="120" t="s">
        <v>23</v>
      </c>
      <c r="K794" s="126">
        <f>SUMIF(Kalkulator!$C$6:$C$30,I794,Kalkulator!$N$6:$N$30)</f>
        <v>363</v>
      </c>
      <c r="O794" s="120" t="s">
        <v>3411</v>
      </c>
      <c r="P794" s="120" t="s">
        <v>3412</v>
      </c>
      <c r="R794" s="121" t="str">
        <f>TEXT(Kalkulator!$F$3,"d.mm")&amp;" - "&amp;TEXT(Kalkulator!$H$3,"d.mm.rrrr")</f>
        <v>1.04 - 30.04.2024</v>
      </c>
      <c r="S794" s="122">
        <f>Kalkulator!$F$3</f>
        <v>45383</v>
      </c>
      <c r="T794" s="123">
        <f>Kalkulator!$F$3</f>
        <v>45383</v>
      </c>
      <c r="AD794" s="119" t="str">
        <f>VLOOKUP(F794,Lista!A:A,1,0)</f>
        <v>LOK0664</v>
      </c>
    </row>
    <row r="795" spans="1:30">
      <c r="A795" s="120" t="str">
        <f t="shared" si="13"/>
        <v>Dostępny</v>
      </c>
      <c r="C795" s="120" t="s">
        <v>64</v>
      </c>
      <c r="D795" s="120" t="s">
        <v>65</v>
      </c>
      <c r="E795" s="137" t="s">
        <v>69</v>
      </c>
      <c r="F795" s="120" t="s">
        <v>429</v>
      </c>
      <c r="H795" s="120" t="s">
        <v>2504</v>
      </c>
      <c r="I795" s="120" t="s">
        <v>2084</v>
      </c>
      <c r="J795" s="120" t="s">
        <v>23</v>
      </c>
      <c r="K795" s="126">
        <f>SUMIF(Kalkulator!$C$6:$C$30,I795,Kalkulator!$N$6:$N$30)</f>
        <v>363</v>
      </c>
      <c r="O795" s="120" t="s">
        <v>3413</v>
      </c>
      <c r="P795" s="120" t="s">
        <v>3414</v>
      </c>
      <c r="R795" s="121" t="str">
        <f>TEXT(Kalkulator!$F$3,"d.mm")&amp;" - "&amp;TEXT(Kalkulator!$H$3,"d.mm.rrrr")</f>
        <v>1.04 - 30.04.2024</v>
      </c>
      <c r="S795" s="122">
        <f>Kalkulator!$F$3</f>
        <v>45383</v>
      </c>
      <c r="T795" s="123">
        <f>Kalkulator!$F$3</f>
        <v>45383</v>
      </c>
      <c r="AD795" s="119" t="str">
        <f>VLOOKUP(F795,Lista!A:A,1,0)</f>
        <v>LOK1529</v>
      </c>
    </row>
    <row r="796" spans="1:30">
      <c r="A796" s="120" t="str">
        <f t="shared" si="13"/>
        <v>Dostępny</v>
      </c>
      <c r="C796" s="120" t="s">
        <v>64</v>
      </c>
      <c r="D796" s="120" t="s">
        <v>65</v>
      </c>
      <c r="E796" s="137" t="s">
        <v>165</v>
      </c>
      <c r="F796" s="120" t="s">
        <v>164</v>
      </c>
      <c r="H796" s="120" t="s">
        <v>2504</v>
      </c>
      <c r="I796" s="120" t="s">
        <v>2084</v>
      </c>
      <c r="J796" s="120" t="s">
        <v>23</v>
      </c>
      <c r="K796" s="126">
        <f>SUMIF(Kalkulator!$C$6:$C$30,I796,Kalkulator!$N$6:$N$30)</f>
        <v>363</v>
      </c>
      <c r="O796" s="120" t="s">
        <v>3415</v>
      </c>
      <c r="P796" s="120" t="s">
        <v>3416</v>
      </c>
      <c r="R796" s="121" t="str">
        <f>TEXT(Kalkulator!$F$3,"d.mm")&amp;" - "&amp;TEXT(Kalkulator!$H$3,"d.mm.rrrr")</f>
        <v>1.04 - 30.04.2024</v>
      </c>
      <c r="S796" s="122">
        <f>Kalkulator!$F$3</f>
        <v>45383</v>
      </c>
      <c r="T796" s="123">
        <f>Kalkulator!$F$3</f>
        <v>45383</v>
      </c>
      <c r="AD796" s="119" t="str">
        <f>VLOOKUP(F796,Lista!A:A,1,0)</f>
        <v>LOK0521</v>
      </c>
    </row>
    <row r="797" spans="1:30">
      <c r="A797" s="120" t="str">
        <f t="shared" si="13"/>
        <v>Dostępny</v>
      </c>
      <c r="C797" s="120" t="s">
        <v>64</v>
      </c>
      <c r="D797" s="120" t="s">
        <v>65</v>
      </c>
      <c r="E797" s="137" t="s">
        <v>438</v>
      </c>
      <c r="F797" s="120" t="s">
        <v>2196</v>
      </c>
      <c r="H797" s="120" t="s">
        <v>2504</v>
      </c>
      <c r="I797" s="120" t="s">
        <v>2084</v>
      </c>
      <c r="J797" s="120" t="s">
        <v>23</v>
      </c>
      <c r="K797" s="126">
        <f>SUMIF(Kalkulator!$C$6:$C$30,I797,Kalkulator!$N$6:$N$30)</f>
        <v>363</v>
      </c>
      <c r="O797" s="120" t="s">
        <v>3417</v>
      </c>
      <c r="P797" s="120" t="s">
        <v>3418</v>
      </c>
      <c r="R797" s="121" t="str">
        <f>TEXT(Kalkulator!$F$3,"d.mm")&amp;" - "&amp;TEXT(Kalkulator!$H$3,"d.mm.rrrr")</f>
        <v>1.04 - 30.04.2024</v>
      </c>
      <c r="S797" s="122">
        <f>Kalkulator!$F$3</f>
        <v>45383</v>
      </c>
      <c r="T797" s="123">
        <f>Kalkulator!$F$3</f>
        <v>45383</v>
      </c>
      <c r="AD797" s="119" t="str">
        <f>VLOOKUP(F797,Lista!A:A,1,0)</f>
        <v>LOK1543</v>
      </c>
    </row>
    <row r="798" spans="1:30">
      <c r="A798" s="120" t="str">
        <f t="shared" si="13"/>
        <v>Dostępny</v>
      </c>
      <c r="C798" s="120" t="s">
        <v>233</v>
      </c>
      <c r="D798" s="120" t="s">
        <v>234</v>
      </c>
      <c r="E798" s="137" t="s">
        <v>515</v>
      </c>
      <c r="F798" s="120" t="s">
        <v>514</v>
      </c>
      <c r="H798" s="120" t="s">
        <v>2504</v>
      </c>
      <c r="I798" s="120" t="s">
        <v>1560</v>
      </c>
      <c r="J798" s="120" t="s">
        <v>23</v>
      </c>
      <c r="K798" s="126">
        <f>VLOOKUP(F798,Lista!A:AG,33,0)*(Kalkulator!$O$30/SUM(Lista!AG:AG))</f>
        <v>2750</v>
      </c>
      <c r="O798" s="120" t="s">
        <v>3419</v>
      </c>
      <c r="P798" s="120" t="s">
        <v>3420</v>
      </c>
      <c r="R798" s="121" t="str">
        <f>TEXT(Kalkulator!$F$3,"d.mm")&amp;" - "&amp;TEXT(Kalkulator!$H$3,"d.mm.rrrr")</f>
        <v>1.04 - 30.04.2024</v>
      </c>
      <c r="S798" s="122">
        <f>Kalkulator!$F$3</f>
        <v>45383</v>
      </c>
      <c r="T798" s="123">
        <f>Kalkulator!$F$3</f>
        <v>45383</v>
      </c>
      <c r="AD798" s="119" t="str">
        <f>VLOOKUP(F798,Lista!A:A,1,0)</f>
        <v>LOK1837</v>
      </c>
    </row>
    <row r="799" spans="1:30">
      <c r="A799" s="120" t="str">
        <f t="shared" si="13"/>
        <v>Dostępny</v>
      </c>
      <c r="C799" s="120" t="s">
        <v>233</v>
      </c>
      <c r="D799" s="120" t="s">
        <v>234</v>
      </c>
      <c r="E799" s="137" t="s">
        <v>512</v>
      </c>
      <c r="F799" s="120" t="s">
        <v>511</v>
      </c>
      <c r="H799" s="120" t="s">
        <v>2504</v>
      </c>
      <c r="I799" s="120" t="s">
        <v>1560</v>
      </c>
      <c r="J799" s="120" t="s">
        <v>23</v>
      </c>
      <c r="K799" s="126">
        <f>VLOOKUP(F799,Lista!A:AG,33,0)*(Kalkulator!$O$30/SUM(Lista!AG:AG))</f>
        <v>2750</v>
      </c>
      <c r="O799" s="120" t="s">
        <v>3421</v>
      </c>
      <c r="P799" s="120" t="s">
        <v>3422</v>
      </c>
      <c r="R799" s="121" t="str">
        <f>TEXT(Kalkulator!$F$3,"d.mm")&amp;" - "&amp;TEXT(Kalkulator!$H$3,"d.mm.rrrr")</f>
        <v>1.04 - 30.04.2024</v>
      </c>
      <c r="S799" s="122">
        <f>Kalkulator!$F$3</f>
        <v>45383</v>
      </c>
      <c r="T799" s="123">
        <f>Kalkulator!$F$3</f>
        <v>45383</v>
      </c>
      <c r="AD799" s="119" t="str">
        <f>VLOOKUP(F799,Lista!A:A,1,0)</f>
        <v>LOK1833</v>
      </c>
    </row>
    <row r="800" spans="1:30">
      <c r="A800" s="120" t="str">
        <f t="shared" ref="A800:A844" si="14">IF(ISERROR(AD800)=FALSE,"Dostępny","Niedostępny")</f>
        <v>Dostępny</v>
      </c>
      <c r="C800" s="120" t="s">
        <v>233</v>
      </c>
      <c r="D800" s="120" t="s">
        <v>234</v>
      </c>
      <c r="E800" s="137" t="s">
        <v>510</v>
      </c>
      <c r="F800" s="120" t="s">
        <v>509</v>
      </c>
      <c r="H800" s="120" t="s">
        <v>2504</v>
      </c>
      <c r="I800" s="120" t="s">
        <v>1560</v>
      </c>
      <c r="J800" s="120" t="s">
        <v>23</v>
      </c>
      <c r="K800" s="126">
        <f>VLOOKUP(F800,Lista!A:AG,33,0)*(Kalkulator!$O$30/SUM(Lista!AG:AG))</f>
        <v>2750</v>
      </c>
      <c r="O800" s="120" t="s">
        <v>3423</v>
      </c>
      <c r="P800" s="120" t="s">
        <v>3424</v>
      </c>
      <c r="R800" s="121" t="str">
        <f>TEXT(Kalkulator!$F$3,"d.mm")&amp;" - "&amp;TEXT(Kalkulator!$H$3,"d.mm.rrrr")</f>
        <v>1.04 - 30.04.2024</v>
      </c>
      <c r="S800" s="122">
        <f>Kalkulator!$F$3</f>
        <v>45383</v>
      </c>
      <c r="T800" s="123">
        <f>Kalkulator!$F$3</f>
        <v>45383</v>
      </c>
      <c r="AD800" s="119" t="str">
        <f>VLOOKUP(F800,Lista!A:A,1,0)</f>
        <v>LOK1832</v>
      </c>
    </row>
    <row r="801" spans="1:30">
      <c r="A801" s="120" t="str">
        <f t="shared" si="14"/>
        <v>Dostępny</v>
      </c>
      <c r="C801" s="120" t="s">
        <v>233</v>
      </c>
      <c r="D801" s="120" t="s">
        <v>234</v>
      </c>
      <c r="E801" s="137" t="s">
        <v>580</v>
      </c>
      <c r="F801" s="120" t="s">
        <v>579</v>
      </c>
      <c r="H801" s="120" t="s">
        <v>2504</v>
      </c>
      <c r="I801" s="120" t="s">
        <v>1560</v>
      </c>
      <c r="J801" s="120" t="s">
        <v>23</v>
      </c>
      <c r="K801" s="126">
        <f>VLOOKUP(F801,Lista!A:AG,33,0)*(Kalkulator!$O$30/SUM(Lista!AG:AG))</f>
        <v>2750</v>
      </c>
      <c r="O801" s="120" t="s">
        <v>3425</v>
      </c>
      <c r="P801" s="120" t="s">
        <v>3426</v>
      </c>
      <c r="R801" s="121" t="str">
        <f>TEXT(Kalkulator!$F$3,"d.mm")&amp;" - "&amp;TEXT(Kalkulator!$H$3,"d.mm.rrrr")</f>
        <v>1.04 - 30.04.2024</v>
      </c>
      <c r="S801" s="122">
        <f>Kalkulator!$F$3</f>
        <v>45383</v>
      </c>
      <c r="T801" s="123">
        <f>Kalkulator!$F$3</f>
        <v>45383</v>
      </c>
      <c r="AD801" s="119" t="str">
        <f>VLOOKUP(F801,Lista!A:A,1,0)</f>
        <v>LOK1930</v>
      </c>
    </row>
    <row r="802" spans="1:30">
      <c r="A802" s="120" t="str">
        <f t="shared" si="14"/>
        <v>Dostępny</v>
      </c>
      <c r="C802" s="120" t="s">
        <v>18</v>
      </c>
      <c r="D802" s="120" t="s">
        <v>19</v>
      </c>
      <c r="E802" s="137" t="s">
        <v>1528</v>
      </c>
      <c r="F802" s="120" t="s">
        <v>1527</v>
      </c>
      <c r="H802" s="120" t="s">
        <v>2504</v>
      </c>
      <c r="I802" s="120" t="s">
        <v>1560</v>
      </c>
      <c r="J802" s="120" t="s">
        <v>23</v>
      </c>
      <c r="K802" s="126">
        <f>VLOOKUP(F802,Lista!A:AG,33,0)*(Kalkulator!$O$30/SUM(Lista!AG:AG))</f>
        <v>3500</v>
      </c>
      <c r="O802" s="120" t="s">
        <v>3427</v>
      </c>
      <c r="P802" s="120" t="s">
        <v>3428</v>
      </c>
      <c r="R802" s="121" t="str">
        <f>TEXT(Kalkulator!$F$3,"d.mm")&amp;" - "&amp;TEXT(Kalkulator!$H$3,"d.mm.rrrr")</f>
        <v>1.04 - 30.04.2024</v>
      </c>
      <c r="S802" s="122">
        <f>Kalkulator!$F$3</f>
        <v>45383</v>
      </c>
      <c r="T802" s="123">
        <f>Kalkulator!$F$3</f>
        <v>45383</v>
      </c>
      <c r="AD802" s="119" t="str">
        <f>VLOOKUP(F802,Lista!A:A,1,0)</f>
        <v>LOK1754</v>
      </c>
    </row>
    <row r="803" spans="1:30">
      <c r="A803" s="120" t="str">
        <f t="shared" si="14"/>
        <v>Dostępny</v>
      </c>
      <c r="C803" s="120" t="s">
        <v>58</v>
      </c>
      <c r="D803" s="120" t="s">
        <v>245</v>
      </c>
      <c r="E803" s="137" t="s">
        <v>246</v>
      </c>
      <c r="F803" s="120" t="s">
        <v>554</v>
      </c>
      <c r="H803" s="120" t="s">
        <v>2504</v>
      </c>
      <c r="I803" s="120" t="s">
        <v>1560</v>
      </c>
      <c r="J803" s="120" t="s">
        <v>23</v>
      </c>
      <c r="K803" s="126">
        <f>VLOOKUP(F803,Lista!A:AG,33,0)*(Kalkulator!$O$30/SUM(Lista!AG:AG))</f>
        <v>3000</v>
      </c>
      <c r="O803" s="120" t="s">
        <v>3429</v>
      </c>
      <c r="P803" s="120" t="s">
        <v>3430</v>
      </c>
      <c r="R803" s="121" t="str">
        <f>TEXT(Kalkulator!$F$3,"d.mm")&amp;" - "&amp;TEXT(Kalkulator!$H$3,"d.mm.rrrr")</f>
        <v>1.04 - 30.04.2024</v>
      </c>
      <c r="S803" s="122">
        <f>Kalkulator!$F$3</f>
        <v>45383</v>
      </c>
      <c r="T803" s="123">
        <f>Kalkulator!$F$3</f>
        <v>45383</v>
      </c>
      <c r="AD803" s="119" t="str">
        <f>VLOOKUP(F803,Lista!A:A,1,0)</f>
        <v>LOK1864</v>
      </c>
    </row>
    <row r="804" spans="1:30">
      <c r="A804" s="120" t="str">
        <f t="shared" si="14"/>
        <v>Dostępny</v>
      </c>
      <c r="C804" s="120" t="s">
        <v>58</v>
      </c>
      <c r="D804" s="120" t="s">
        <v>107</v>
      </c>
      <c r="E804" s="137" t="s">
        <v>639</v>
      </c>
      <c r="F804" s="120" t="s">
        <v>638</v>
      </c>
      <c r="H804" s="120" t="s">
        <v>2504</v>
      </c>
      <c r="I804" s="120" t="s">
        <v>1560</v>
      </c>
      <c r="J804" s="120" t="s">
        <v>23</v>
      </c>
      <c r="K804" s="126">
        <f>VLOOKUP(F804,Lista!A:AG,33,0)*(Kalkulator!$O$30/SUM(Lista!AG:AG))</f>
        <v>3000</v>
      </c>
      <c r="O804" s="120" t="s">
        <v>3431</v>
      </c>
      <c r="P804" s="120" t="s">
        <v>3432</v>
      </c>
      <c r="R804" s="121" t="str">
        <f>TEXT(Kalkulator!$F$3,"d.mm")&amp;" - "&amp;TEXT(Kalkulator!$H$3,"d.mm.rrrr")</f>
        <v>1.04 - 30.04.2024</v>
      </c>
      <c r="S804" s="122">
        <f>Kalkulator!$F$3</f>
        <v>45383</v>
      </c>
      <c r="T804" s="123">
        <f>Kalkulator!$F$3</f>
        <v>45383</v>
      </c>
      <c r="AD804" s="119" t="str">
        <f>VLOOKUP(F804,Lista!A:A,1,0)</f>
        <v>LOK2468</v>
      </c>
    </row>
    <row r="805" spans="1:30">
      <c r="A805" s="120" t="str">
        <f t="shared" si="14"/>
        <v>Dostępny</v>
      </c>
      <c r="C805" s="120" t="s">
        <v>58</v>
      </c>
      <c r="D805" s="120" t="s">
        <v>107</v>
      </c>
      <c r="E805" s="137" t="s">
        <v>559</v>
      </c>
      <c r="F805" s="120" t="s">
        <v>558</v>
      </c>
      <c r="H805" s="120" t="s">
        <v>2504</v>
      </c>
      <c r="I805" s="120" t="s">
        <v>1560</v>
      </c>
      <c r="J805" s="120" t="s">
        <v>23</v>
      </c>
      <c r="K805" s="126">
        <f>VLOOKUP(F805,Lista!A:AG,33,0)*(Kalkulator!$O$30/SUM(Lista!AG:AG))</f>
        <v>2250</v>
      </c>
      <c r="O805" s="120" t="s">
        <v>3433</v>
      </c>
      <c r="P805" s="120" t="s">
        <v>3434</v>
      </c>
      <c r="R805" s="121" t="str">
        <f>TEXT(Kalkulator!$F$3,"d.mm")&amp;" - "&amp;TEXT(Kalkulator!$H$3,"d.mm.rrrr")</f>
        <v>1.04 - 30.04.2024</v>
      </c>
      <c r="S805" s="122">
        <f>Kalkulator!$F$3</f>
        <v>45383</v>
      </c>
      <c r="T805" s="123">
        <f>Kalkulator!$F$3</f>
        <v>45383</v>
      </c>
      <c r="AD805" s="119" t="str">
        <f>VLOOKUP(F805,Lista!A:A,1,0)</f>
        <v>LOK1872</v>
      </c>
    </row>
    <row r="806" spans="1:30">
      <c r="A806" s="120" t="str">
        <f t="shared" si="14"/>
        <v>Dostępny</v>
      </c>
      <c r="C806" s="120" t="s">
        <v>58</v>
      </c>
      <c r="D806" s="120" t="s">
        <v>107</v>
      </c>
      <c r="E806" s="137" t="s">
        <v>557</v>
      </c>
      <c r="F806" s="120" t="s">
        <v>556</v>
      </c>
      <c r="H806" s="120" t="s">
        <v>2504</v>
      </c>
      <c r="I806" s="120" t="s">
        <v>1560</v>
      </c>
      <c r="J806" s="120" t="s">
        <v>23</v>
      </c>
      <c r="K806" s="126">
        <f>VLOOKUP(F806,Lista!A:AG,33,0)*(Kalkulator!$O$30/SUM(Lista!AG:AG))</f>
        <v>5000</v>
      </c>
      <c r="O806" s="120" t="s">
        <v>3435</v>
      </c>
      <c r="P806" s="120" t="s">
        <v>3436</v>
      </c>
      <c r="R806" s="121" t="str">
        <f>TEXT(Kalkulator!$F$3,"d.mm")&amp;" - "&amp;TEXT(Kalkulator!$H$3,"d.mm.rrrr")</f>
        <v>1.04 - 30.04.2024</v>
      </c>
      <c r="S806" s="122">
        <f>Kalkulator!$F$3</f>
        <v>45383</v>
      </c>
      <c r="T806" s="123">
        <f>Kalkulator!$F$3</f>
        <v>45383</v>
      </c>
      <c r="AD806" s="119" t="str">
        <f>VLOOKUP(F806,Lista!A:A,1,0)</f>
        <v>LOK1865</v>
      </c>
    </row>
    <row r="807" spans="1:30">
      <c r="A807" s="120" t="str">
        <f t="shared" si="14"/>
        <v>Dostępny</v>
      </c>
      <c r="C807" s="120" t="s">
        <v>123</v>
      </c>
      <c r="D807" s="120" t="s">
        <v>368</v>
      </c>
      <c r="E807" s="137" t="s">
        <v>565</v>
      </c>
      <c r="F807" s="120" t="s">
        <v>564</v>
      </c>
      <c r="H807" s="120" t="s">
        <v>2504</v>
      </c>
      <c r="I807" s="120" t="s">
        <v>1560</v>
      </c>
      <c r="J807" s="120" t="s">
        <v>23</v>
      </c>
      <c r="K807" s="126">
        <f>VLOOKUP(F807,Lista!A:AG,33,0)*(Kalkulator!$O$30/SUM(Lista!AG:AG))</f>
        <v>2480</v>
      </c>
      <c r="O807" s="120" t="s">
        <v>3437</v>
      </c>
      <c r="P807" s="120" t="s">
        <v>3438</v>
      </c>
      <c r="R807" s="121" t="str">
        <f>TEXT(Kalkulator!$F$3,"d.mm")&amp;" - "&amp;TEXT(Kalkulator!$H$3,"d.mm.rrrr")</f>
        <v>1.04 - 30.04.2024</v>
      </c>
      <c r="S807" s="122">
        <f>Kalkulator!$F$3</f>
        <v>45383</v>
      </c>
      <c r="T807" s="123">
        <f>Kalkulator!$F$3</f>
        <v>45383</v>
      </c>
      <c r="AD807" s="119" t="str">
        <f>VLOOKUP(F807,Lista!A:A,1,0)</f>
        <v>LOK1884</v>
      </c>
    </row>
    <row r="808" spans="1:30">
      <c r="A808" s="120" t="str">
        <f t="shared" si="14"/>
        <v>Dostępny</v>
      </c>
      <c r="C808" s="120" t="s">
        <v>49</v>
      </c>
      <c r="D808" s="120" t="s">
        <v>110</v>
      </c>
      <c r="E808" s="137" t="s">
        <v>526</v>
      </c>
      <c r="F808" s="120" t="s">
        <v>525</v>
      </c>
      <c r="H808" s="120" t="s">
        <v>2504</v>
      </c>
      <c r="I808" s="120" t="s">
        <v>1560</v>
      </c>
      <c r="J808" s="120" t="s">
        <v>23</v>
      </c>
      <c r="K808" s="126">
        <f>VLOOKUP(F808,Lista!A:AG,33,0)*(Kalkulator!$O$30/SUM(Lista!AG:AG))</f>
        <v>2500</v>
      </c>
      <c r="O808" s="120" t="s">
        <v>3439</v>
      </c>
      <c r="P808" s="120" t="s">
        <v>3440</v>
      </c>
      <c r="R808" s="121" t="str">
        <f>TEXT(Kalkulator!$F$3,"d.mm")&amp;" - "&amp;TEXT(Kalkulator!$H$3,"d.mm.rrrr")</f>
        <v>1.04 - 30.04.2024</v>
      </c>
      <c r="S808" s="122">
        <f>Kalkulator!$F$3</f>
        <v>45383</v>
      </c>
      <c r="T808" s="123">
        <f>Kalkulator!$F$3</f>
        <v>45383</v>
      </c>
      <c r="AD808" s="119" t="str">
        <f>VLOOKUP(F808,Lista!A:A,1,0)</f>
        <v>LOK1849</v>
      </c>
    </row>
    <row r="809" spans="1:30">
      <c r="A809" s="120" t="str">
        <f t="shared" si="14"/>
        <v>Dostępny</v>
      </c>
      <c r="C809" s="120" t="s">
        <v>49</v>
      </c>
      <c r="D809" s="120" t="s">
        <v>110</v>
      </c>
      <c r="E809" s="137" t="s">
        <v>519</v>
      </c>
      <c r="F809" s="120" t="s">
        <v>518</v>
      </c>
      <c r="H809" s="120" t="s">
        <v>2504</v>
      </c>
      <c r="I809" s="120" t="s">
        <v>1560</v>
      </c>
      <c r="J809" s="120" t="s">
        <v>23</v>
      </c>
      <c r="K809" s="126">
        <f>VLOOKUP(F809,Lista!A:AG,33,0)*(Kalkulator!$O$30/SUM(Lista!AG:AG))</f>
        <v>4750</v>
      </c>
      <c r="O809" s="120" t="s">
        <v>3441</v>
      </c>
      <c r="P809" s="120" t="s">
        <v>3442</v>
      </c>
      <c r="R809" s="121" t="str">
        <f>TEXT(Kalkulator!$F$3,"d.mm")&amp;" - "&amp;TEXT(Kalkulator!$H$3,"d.mm.rrrr")</f>
        <v>1.04 - 30.04.2024</v>
      </c>
      <c r="S809" s="122">
        <f>Kalkulator!$F$3</f>
        <v>45383</v>
      </c>
      <c r="T809" s="123">
        <f>Kalkulator!$F$3</f>
        <v>45383</v>
      </c>
      <c r="AD809" s="119" t="str">
        <f>VLOOKUP(F809,Lista!A:A,1,0)</f>
        <v>LOK1844</v>
      </c>
    </row>
    <row r="810" spans="1:30">
      <c r="A810" s="120" t="str">
        <f t="shared" si="14"/>
        <v>Dostępny</v>
      </c>
      <c r="C810" s="120" t="s">
        <v>49</v>
      </c>
      <c r="D810" s="120" t="s">
        <v>110</v>
      </c>
      <c r="E810" s="137" t="s">
        <v>523</v>
      </c>
      <c r="F810" s="120" t="s">
        <v>522</v>
      </c>
      <c r="H810" s="120" t="s">
        <v>2504</v>
      </c>
      <c r="I810" s="120" t="s">
        <v>1560</v>
      </c>
      <c r="J810" s="120" t="s">
        <v>23</v>
      </c>
      <c r="K810" s="126">
        <f>VLOOKUP(F810,Lista!A:AG,33,0)*(Kalkulator!$O$30/SUM(Lista!AG:AG))</f>
        <v>4250</v>
      </c>
      <c r="O810" s="120" t="s">
        <v>3443</v>
      </c>
      <c r="P810" s="120" t="s">
        <v>3444</v>
      </c>
      <c r="R810" s="121" t="str">
        <f>TEXT(Kalkulator!$F$3,"d.mm")&amp;" - "&amp;TEXT(Kalkulator!$H$3,"d.mm.rrrr")</f>
        <v>1.04 - 30.04.2024</v>
      </c>
      <c r="S810" s="122">
        <f>Kalkulator!$F$3</f>
        <v>45383</v>
      </c>
      <c r="T810" s="123">
        <f>Kalkulator!$F$3</f>
        <v>45383</v>
      </c>
      <c r="AD810" s="119" t="str">
        <f>VLOOKUP(F810,Lista!A:A,1,0)</f>
        <v>LOK1846</v>
      </c>
    </row>
    <row r="811" spans="1:30">
      <c r="A811" s="120" t="str">
        <f t="shared" si="14"/>
        <v>Dostępny</v>
      </c>
      <c r="C811" s="120" t="s">
        <v>49</v>
      </c>
      <c r="D811" s="120" t="s">
        <v>110</v>
      </c>
      <c r="E811" s="137" t="s">
        <v>521</v>
      </c>
      <c r="F811" s="120" t="s">
        <v>520</v>
      </c>
      <c r="H811" s="120" t="s">
        <v>2504</v>
      </c>
      <c r="I811" s="120" t="s">
        <v>1560</v>
      </c>
      <c r="J811" s="120" t="s">
        <v>23</v>
      </c>
      <c r="K811" s="126">
        <f>VLOOKUP(F811,Lista!A:AG,33,0)*(Kalkulator!$O$30/SUM(Lista!AG:AG))</f>
        <v>3750</v>
      </c>
      <c r="O811" s="120" t="s">
        <v>3445</v>
      </c>
      <c r="P811" s="120" t="s">
        <v>3446</v>
      </c>
      <c r="R811" s="121" t="str">
        <f>TEXT(Kalkulator!$F$3,"d.mm")&amp;" - "&amp;TEXT(Kalkulator!$H$3,"d.mm.rrrr")</f>
        <v>1.04 - 30.04.2024</v>
      </c>
      <c r="S811" s="122">
        <f>Kalkulator!$F$3</f>
        <v>45383</v>
      </c>
      <c r="T811" s="123">
        <f>Kalkulator!$F$3</f>
        <v>45383</v>
      </c>
      <c r="AD811" s="119" t="str">
        <f>VLOOKUP(F811,Lista!A:A,1,0)</f>
        <v>LOK1845</v>
      </c>
    </row>
    <row r="812" spans="1:30">
      <c r="A812" s="120" t="str">
        <f t="shared" si="14"/>
        <v>Dostępny</v>
      </c>
      <c r="C812" s="120" t="s">
        <v>58</v>
      </c>
      <c r="D812" s="120" t="s">
        <v>190</v>
      </c>
      <c r="E812" s="137" t="s">
        <v>528</v>
      </c>
      <c r="F812" s="120" t="s">
        <v>527</v>
      </c>
      <c r="H812" s="120" t="s">
        <v>2504</v>
      </c>
      <c r="I812" s="120" t="s">
        <v>1560</v>
      </c>
      <c r="J812" s="120" t="s">
        <v>23</v>
      </c>
      <c r="K812" s="126">
        <f>VLOOKUP(F812,Lista!A:AG,33,0)*(Kalkulator!$O$30/SUM(Lista!AG:AG))</f>
        <v>2890</v>
      </c>
      <c r="O812" s="120" t="s">
        <v>3447</v>
      </c>
      <c r="P812" s="120" t="s">
        <v>3448</v>
      </c>
      <c r="R812" s="121" t="str">
        <f>TEXT(Kalkulator!$F$3,"d.mm")&amp;" - "&amp;TEXT(Kalkulator!$H$3,"d.mm.rrrr")</f>
        <v>1.04 - 30.04.2024</v>
      </c>
      <c r="S812" s="122">
        <f>Kalkulator!$F$3</f>
        <v>45383</v>
      </c>
      <c r="T812" s="123">
        <f>Kalkulator!$F$3</f>
        <v>45383</v>
      </c>
      <c r="AD812" s="119" t="str">
        <f>VLOOKUP(F812,Lista!A:A,1,0)</f>
        <v>LOK1852</v>
      </c>
    </row>
    <row r="813" spans="1:30">
      <c r="A813" s="120" t="str">
        <f t="shared" si="14"/>
        <v>Dostępny</v>
      </c>
      <c r="C813" s="120" t="s">
        <v>58</v>
      </c>
      <c r="D813" s="120" t="s">
        <v>190</v>
      </c>
      <c r="E813" s="137" t="s">
        <v>530</v>
      </c>
      <c r="F813" s="120" t="s">
        <v>529</v>
      </c>
      <c r="H813" s="120" t="s">
        <v>2504</v>
      </c>
      <c r="I813" s="120" t="s">
        <v>1560</v>
      </c>
      <c r="J813" s="120" t="s">
        <v>23</v>
      </c>
      <c r="K813" s="126">
        <f>VLOOKUP(F813,Lista!A:AG,33,0)*(Kalkulator!$O$30/SUM(Lista!AG:AG))</f>
        <v>2890</v>
      </c>
      <c r="O813" s="120" t="s">
        <v>3449</v>
      </c>
      <c r="P813" s="120" t="s">
        <v>3450</v>
      </c>
      <c r="R813" s="121" t="str">
        <f>TEXT(Kalkulator!$F$3,"d.mm")&amp;" - "&amp;TEXT(Kalkulator!$H$3,"d.mm.rrrr")</f>
        <v>1.04 - 30.04.2024</v>
      </c>
      <c r="S813" s="122">
        <f>Kalkulator!$F$3</f>
        <v>45383</v>
      </c>
      <c r="T813" s="123">
        <f>Kalkulator!$F$3</f>
        <v>45383</v>
      </c>
      <c r="AD813" s="119" t="str">
        <f>VLOOKUP(F813,Lista!A:A,1,0)</f>
        <v>LOK1853</v>
      </c>
    </row>
    <row r="814" spans="1:30">
      <c r="A814" s="120" t="str">
        <f t="shared" si="14"/>
        <v>Dostępny</v>
      </c>
      <c r="C814" s="120" t="s">
        <v>58</v>
      </c>
      <c r="D814" s="120" t="s">
        <v>190</v>
      </c>
      <c r="E814" s="137" t="s">
        <v>534</v>
      </c>
      <c r="F814" s="120" t="s">
        <v>533</v>
      </c>
      <c r="H814" s="120" t="s">
        <v>2504</v>
      </c>
      <c r="I814" s="120" t="s">
        <v>1560</v>
      </c>
      <c r="J814" s="120" t="s">
        <v>23</v>
      </c>
      <c r="K814" s="126">
        <f>VLOOKUP(F814,Lista!A:AG,33,0)*(Kalkulator!$O$30/SUM(Lista!AG:AG))</f>
        <v>2890</v>
      </c>
      <c r="O814" s="120" t="s">
        <v>3451</v>
      </c>
      <c r="P814" s="120" t="s">
        <v>3452</v>
      </c>
      <c r="R814" s="121" t="str">
        <f>TEXT(Kalkulator!$F$3,"d.mm")&amp;" - "&amp;TEXT(Kalkulator!$H$3,"d.mm.rrrr")</f>
        <v>1.04 - 30.04.2024</v>
      </c>
      <c r="S814" s="122">
        <f>Kalkulator!$F$3</f>
        <v>45383</v>
      </c>
      <c r="T814" s="123">
        <f>Kalkulator!$F$3</f>
        <v>45383</v>
      </c>
      <c r="AD814" s="119" t="str">
        <f>VLOOKUP(F814,Lista!A:A,1,0)</f>
        <v>LOK1855</v>
      </c>
    </row>
    <row r="815" spans="1:30">
      <c r="A815" s="120" t="str">
        <f t="shared" si="14"/>
        <v>Dostępny</v>
      </c>
      <c r="C815" s="120" t="s">
        <v>58</v>
      </c>
      <c r="D815" s="120" t="s">
        <v>190</v>
      </c>
      <c r="E815" s="137" t="s">
        <v>532</v>
      </c>
      <c r="F815" s="120" t="s">
        <v>531</v>
      </c>
      <c r="H815" s="120" t="s">
        <v>2504</v>
      </c>
      <c r="I815" s="120" t="s">
        <v>1560</v>
      </c>
      <c r="J815" s="120" t="s">
        <v>23</v>
      </c>
      <c r="K815" s="126">
        <f>VLOOKUP(F815,Lista!A:AG,33,0)*(Kalkulator!$O$30/SUM(Lista!AG:AG))</f>
        <v>2890</v>
      </c>
      <c r="O815" s="120" t="s">
        <v>3453</v>
      </c>
      <c r="P815" s="120" t="s">
        <v>3454</v>
      </c>
      <c r="R815" s="121" t="str">
        <f>TEXT(Kalkulator!$F$3,"d.mm")&amp;" - "&amp;TEXT(Kalkulator!$H$3,"d.mm.rrrr")</f>
        <v>1.04 - 30.04.2024</v>
      </c>
      <c r="S815" s="122">
        <f>Kalkulator!$F$3</f>
        <v>45383</v>
      </c>
      <c r="T815" s="123">
        <f>Kalkulator!$F$3</f>
        <v>45383</v>
      </c>
      <c r="AD815" s="119" t="str">
        <f>VLOOKUP(F815,Lista!A:A,1,0)</f>
        <v>LOK1854</v>
      </c>
    </row>
    <row r="816" spans="1:30">
      <c r="A816" s="120" t="str">
        <f t="shared" si="14"/>
        <v>Dostępny</v>
      </c>
      <c r="C816" s="120" t="s">
        <v>58</v>
      </c>
      <c r="D816" s="120" t="s">
        <v>190</v>
      </c>
      <c r="E816" s="137" t="s">
        <v>551</v>
      </c>
      <c r="F816" s="120" t="s">
        <v>550</v>
      </c>
      <c r="H816" s="120" t="s">
        <v>2504</v>
      </c>
      <c r="I816" s="120" t="s">
        <v>1560</v>
      </c>
      <c r="J816" s="120" t="s">
        <v>23</v>
      </c>
      <c r="K816" s="126">
        <f>VLOOKUP(F816,Lista!A:AG,33,0)*(Kalkulator!$O$30/SUM(Lista!AG:AG))</f>
        <v>2890</v>
      </c>
      <c r="O816" s="120" t="s">
        <v>3455</v>
      </c>
      <c r="P816" s="120" t="s">
        <v>3456</v>
      </c>
      <c r="R816" s="121" t="str">
        <f>TEXT(Kalkulator!$F$3,"d.mm")&amp;" - "&amp;TEXT(Kalkulator!$H$3,"d.mm.rrrr")</f>
        <v>1.04 - 30.04.2024</v>
      </c>
      <c r="S816" s="122">
        <f>Kalkulator!$F$3</f>
        <v>45383</v>
      </c>
      <c r="T816" s="123">
        <f>Kalkulator!$F$3</f>
        <v>45383</v>
      </c>
      <c r="AD816" s="119" t="str">
        <f>VLOOKUP(F816,Lista!A:A,1,0)</f>
        <v>LOK1863</v>
      </c>
    </row>
    <row r="817" spans="1:30">
      <c r="A817" s="120" t="str">
        <f t="shared" si="14"/>
        <v>Dostępny</v>
      </c>
      <c r="C817" s="120" t="s">
        <v>58</v>
      </c>
      <c r="D817" s="120" t="s">
        <v>59</v>
      </c>
      <c r="E817" s="137" t="s">
        <v>536</v>
      </c>
      <c r="F817" s="120" t="s">
        <v>535</v>
      </c>
      <c r="H817" s="120" t="s">
        <v>2504</v>
      </c>
      <c r="I817" s="120" t="s">
        <v>1560</v>
      </c>
      <c r="J817" s="120" t="s">
        <v>23</v>
      </c>
      <c r="K817" s="126">
        <f>VLOOKUP(F817,Lista!A:AG,33,0)*(Kalkulator!$O$30/SUM(Lista!AG:AG))</f>
        <v>3850</v>
      </c>
      <c r="O817" s="120" t="s">
        <v>3457</v>
      </c>
      <c r="P817" s="120" t="s">
        <v>3458</v>
      </c>
      <c r="R817" s="121" t="str">
        <f>TEXT(Kalkulator!$F$3,"d.mm")&amp;" - "&amp;TEXT(Kalkulator!$H$3,"d.mm.rrrr")</f>
        <v>1.04 - 30.04.2024</v>
      </c>
      <c r="S817" s="122">
        <f>Kalkulator!$F$3</f>
        <v>45383</v>
      </c>
      <c r="T817" s="123">
        <f>Kalkulator!$F$3</f>
        <v>45383</v>
      </c>
      <c r="AD817" s="119" t="str">
        <f>VLOOKUP(F817,Lista!A:A,1,0)</f>
        <v>LOK1856</v>
      </c>
    </row>
    <row r="818" spans="1:30">
      <c r="A818" s="120" t="str">
        <f t="shared" si="14"/>
        <v>Dostępny</v>
      </c>
      <c r="C818" s="120" t="s">
        <v>58</v>
      </c>
      <c r="D818" s="120" t="s">
        <v>59</v>
      </c>
      <c r="E818" s="137" t="s">
        <v>539</v>
      </c>
      <c r="F818" s="120" t="s">
        <v>538</v>
      </c>
      <c r="H818" s="120" t="s">
        <v>2504</v>
      </c>
      <c r="I818" s="120" t="s">
        <v>1560</v>
      </c>
      <c r="J818" s="120" t="s">
        <v>23</v>
      </c>
      <c r="K818" s="126">
        <f>VLOOKUP(F818,Lista!A:AG,33,0)*(Kalkulator!$O$30/SUM(Lista!AG:AG))</f>
        <v>3850</v>
      </c>
      <c r="O818" s="120" t="s">
        <v>3459</v>
      </c>
      <c r="P818" s="120" t="s">
        <v>3460</v>
      </c>
      <c r="R818" s="121" t="str">
        <f>TEXT(Kalkulator!$F$3,"d.mm")&amp;" - "&amp;TEXT(Kalkulator!$H$3,"d.mm.rrrr")</f>
        <v>1.04 - 30.04.2024</v>
      </c>
      <c r="S818" s="122">
        <f>Kalkulator!$F$3</f>
        <v>45383</v>
      </c>
      <c r="T818" s="123">
        <f>Kalkulator!$F$3</f>
        <v>45383</v>
      </c>
      <c r="AD818" s="119" t="str">
        <f>VLOOKUP(F818,Lista!A:A,1,0)</f>
        <v>LOK1857</v>
      </c>
    </row>
    <row r="819" spans="1:30">
      <c r="A819" s="120" t="str">
        <f t="shared" si="14"/>
        <v>Dostępny</v>
      </c>
      <c r="C819" s="120" t="s">
        <v>58</v>
      </c>
      <c r="D819" s="120" t="s">
        <v>59</v>
      </c>
      <c r="E819" s="137" t="s">
        <v>547</v>
      </c>
      <c r="F819" s="120" t="s">
        <v>546</v>
      </c>
      <c r="H819" s="120" t="s">
        <v>2504</v>
      </c>
      <c r="I819" s="120" t="s">
        <v>1560</v>
      </c>
      <c r="J819" s="120" t="s">
        <v>23</v>
      </c>
      <c r="K819" s="126">
        <f>VLOOKUP(F819,Lista!A:AG,33,0)*(Kalkulator!$O$30/SUM(Lista!AG:AG))</f>
        <v>3850</v>
      </c>
      <c r="O819" s="120" t="s">
        <v>3461</v>
      </c>
      <c r="P819" s="120" t="s">
        <v>3462</v>
      </c>
      <c r="R819" s="121" t="str">
        <f>TEXT(Kalkulator!$F$3,"d.mm")&amp;" - "&amp;TEXT(Kalkulator!$H$3,"d.mm.rrrr")</f>
        <v>1.04 - 30.04.2024</v>
      </c>
      <c r="S819" s="122">
        <f>Kalkulator!$F$3</f>
        <v>45383</v>
      </c>
      <c r="T819" s="123">
        <f>Kalkulator!$F$3</f>
        <v>45383</v>
      </c>
      <c r="AD819" s="119" t="str">
        <f>VLOOKUP(F819,Lista!A:A,1,0)</f>
        <v>LOK1860</v>
      </c>
    </row>
    <row r="820" spans="1:30">
      <c r="A820" s="120" t="str">
        <f t="shared" si="14"/>
        <v>Dostępny</v>
      </c>
      <c r="C820" s="120" t="s">
        <v>58</v>
      </c>
      <c r="D820" s="120" t="s">
        <v>59</v>
      </c>
      <c r="E820" s="137" t="s">
        <v>544</v>
      </c>
      <c r="F820" s="120" t="s">
        <v>543</v>
      </c>
      <c r="H820" s="120" t="s">
        <v>2504</v>
      </c>
      <c r="I820" s="120" t="s">
        <v>1560</v>
      </c>
      <c r="J820" s="120" t="s">
        <v>23</v>
      </c>
      <c r="K820" s="126">
        <f>VLOOKUP(F820,Lista!A:AG,33,0)*(Kalkulator!$O$30/SUM(Lista!AG:AG))</f>
        <v>3850</v>
      </c>
      <c r="O820" s="120" t="s">
        <v>3463</v>
      </c>
      <c r="P820" s="120" t="s">
        <v>3464</v>
      </c>
      <c r="R820" s="121" t="str">
        <f>TEXT(Kalkulator!$F$3,"d.mm")&amp;" - "&amp;TEXT(Kalkulator!$H$3,"d.mm.rrrr")</f>
        <v>1.04 - 30.04.2024</v>
      </c>
      <c r="S820" s="122">
        <f>Kalkulator!$F$3</f>
        <v>45383</v>
      </c>
      <c r="T820" s="123">
        <f>Kalkulator!$F$3</f>
        <v>45383</v>
      </c>
      <c r="AD820" s="119" t="str">
        <f>VLOOKUP(F820,Lista!A:A,1,0)</f>
        <v>LOK1859</v>
      </c>
    </row>
    <row r="821" spans="1:30">
      <c r="A821" s="120" t="str">
        <f t="shared" si="14"/>
        <v>Dostępny</v>
      </c>
      <c r="C821" s="120" t="s">
        <v>58</v>
      </c>
      <c r="D821" s="120" t="s">
        <v>59</v>
      </c>
      <c r="E821" s="137" t="s">
        <v>541</v>
      </c>
      <c r="F821" s="120" t="s">
        <v>540</v>
      </c>
      <c r="H821" s="120" t="s">
        <v>2504</v>
      </c>
      <c r="I821" s="120" t="s">
        <v>1560</v>
      </c>
      <c r="J821" s="120" t="s">
        <v>23</v>
      </c>
      <c r="K821" s="126">
        <f>VLOOKUP(F821,Lista!A:AG,33,0)*(Kalkulator!$O$30/SUM(Lista!AG:AG))</f>
        <v>3850</v>
      </c>
      <c r="O821" s="120" t="s">
        <v>3465</v>
      </c>
      <c r="P821" s="120" t="s">
        <v>3466</v>
      </c>
      <c r="R821" s="121" t="str">
        <f>TEXT(Kalkulator!$F$3,"d.mm")&amp;" - "&amp;TEXT(Kalkulator!$H$3,"d.mm.rrrr")</f>
        <v>1.04 - 30.04.2024</v>
      </c>
      <c r="S821" s="122">
        <f>Kalkulator!$F$3</f>
        <v>45383</v>
      </c>
      <c r="T821" s="123">
        <f>Kalkulator!$F$3</f>
        <v>45383</v>
      </c>
      <c r="AD821" s="119" t="str">
        <f>VLOOKUP(F821,Lista!A:A,1,0)</f>
        <v>LOK1858</v>
      </c>
    </row>
    <row r="822" spans="1:30">
      <c r="A822" s="120" t="str">
        <f t="shared" si="14"/>
        <v>Dostępny</v>
      </c>
      <c r="C822" s="120" t="s">
        <v>58</v>
      </c>
      <c r="D822" s="120" t="s">
        <v>59</v>
      </c>
      <c r="E822" s="137" t="s">
        <v>549</v>
      </c>
      <c r="F822" s="120" t="s">
        <v>548</v>
      </c>
      <c r="H822" s="120" t="s">
        <v>2504</v>
      </c>
      <c r="I822" s="120" t="s">
        <v>1560</v>
      </c>
      <c r="J822" s="120" t="s">
        <v>23</v>
      </c>
      <c r="K822" s="126">
        <f>VLOOKUP(F822,Lista!A:AG,33,0)*(Kalkulator!$O$30/SUM(Lista!AG:AG))</f>
        <v>3850</v>
      </c>
      <c r="O822" s="120" t="s">
        <v>3467</v>
      </c>
      <c r="P822" s="120" t="s">
        <v>3468</v>
      </c>
      <c r="R822" s="121" t="str">
        <f>TEXT(Kalkulator!$F$3,"d.mm")&amp;" - "&amp;TEXT(Kalkulator!$H$3,"d.mm.rrrr")</f>
        <v>1.04 - 30.04.2024</v>
      </c>
      <c r="S822" s="122">
        <f>Kalkulator!$F$3</f>
        <v>45383</v>
      </c>
      <c r="T822" s="123">
        <f>Kalkulator!$F$3</f>
        <v>45383</v>
      </c>
      <c r="AD822" s="119" t="str">
        <f>VLOOKUP(F822,Lista!A:A,1,0)</f>
        <v>LOK1861</v>
      </c>
    </row>
    <row r="823" spans="1:30">
      <c r="A823" s="120" t="str">
        <f t="shared" si="14"/>
        <v>Dostępny</v>
      </c>
      <c r="C823" s="120" t="s">
        <v>265</v>
      </c>
      <c r="D823" s="120" t="s">
        <v>266</v>
      </c>
      <c r="E823" s="137" t="s">
        <v>672</v>
      </c>
      <c r="F823" s="120" t="s">
        <v>671</v>
      </c>
      <c r="H823" s="120" t="s">
        <v>2504</v>
      </c>
      <c r="I823" s="120" t="s">
        <v>1560</v>
      </c>
      <c r="J823" s="120" t="s">
        <v>23</v>
      </c>
      <c r="K823" s="126">
        <f>VLOOKUP(F823,Lista!A:AG,33,0)*(Kalkulator!$O$30/SUM(Lista!AG:AG))</f>
        <v>3000</v>
      </c>
      <c r="O823" s="120" t="s">
        <v>3469</v>
      </c>
      <c r="P823" s="120" t="s">
        <v>3470</v>
      </c>
      <c r="R823" s="121" t="str">
        <f>TEXT(Kalkulator!$F$3,"d.mm")&amp;" - "&amp;TEXT(Kalkulator!$H$3,"d.mm.rrrr")</f>
        <v>1.04 - 30.04.2024</v>
      </c>
      <c r="S823" s="122">
        <f>Kalkulator!$F$3</f>
        <v>45383</v>
      </c>
      <c r="T823" s="123">
        <f>Kalkulator!$F$3</f>
        <v>45383</v>
      </c>
      <c r="AD823" s="119" t="str">
        <f>VLOOKUP(F823,Lista!A:A,1,0)</f>
        <v>LOK2578</v>
      </c>
    </row>
    <row r="824" spans="1:30">
      <c r="A824" s="120" t="str">
        <f t="shared" si="14"/>
        <v>Dostępny</v>
      </c>
      <c r="C824" s="120" t="s">
        <v>265</v>
      </c>
      <c r="D824" s="120" t="s">
        <v>266</v>
      </c>
      <c r="E824" s="137" t="s">
        <v>637</v>
      </c>
      <c r="F824" s="120" t="s">
        <v>636</v>
      </c>
      <c r="H824" s="120" t="s">
        <v>2504</v>
      </c>
      <c r="I824" s="120" t="s">
        <v>1560</v>
      </c>
      <c r="J824" s="120" t="s">
        <v>23</v>
      </c>
      <c r="K824" s="126">
        <f>VLOOKUP(F824,Lista!A:AG,33,0)*(Kalkulator!$O$30/SUM(Lista!AG:AG))</f>
        <v>3000</v>
      </c>
      <c r="O824" s="120" t="s">
        <v>3471</v>
      </c>
      <c r="P824" s="120" t="s">
        <v>3472</v>
      </c>
      <c r="R824" s="121" t="str">
        <f>TEXT(Kalkulator!$F$3,"d.mm")&amp;" - "&amp;TEXT(Kalkulator!$H$3,"d.mm.rrrr")</f>
        <v>1.04 - 30.04.2024</v>
      </c>
      <c r="S824" s="122">
        <f>Kalkulator!$F$3</f>
        <v>45383</v>
      </c>
      <c r="T824" s="123">
        <f>Kalkulator!$F$3</f>
        <v>45383</v>
      </c>
      <c r="AD824" s="119" t="str">
        <f>VLOOKUP(F824,Lista!A:A,1,0)</f>
        <v>LOK2436</v>
      </c>
    </row>
    <row r="825" spans="1:30">
      <c r="A825" s="120" t="str">
        <f t="shared" si="14"/>
        <v>Dostępny</v>
      </c>
      <c r="C825" s="120" t="s">
        <v>44</v>
      </c>
      <c r="D825" s="120" t="s">
        <v>618</v>
      </c>
      <c r="E825" s="137" t="s">
        <v>619</v>
      </c>
      <c r="F825" s="120" t="s">
        <v>617</v>
      </c>
      <c r="H825" s="120" t="s">
        <v>2504</v>
      </c>
      <c r="I825" s="120" t="s">
        <v>1560</v>
      </c>
      <c r="J825" s="120" t="s">
        <v>23</v>
      </c>
      <c r="K825" s="126">
        <f>VLOOKUP(F825,Lista!A:AG,33,0)*(Kalkulator!$O$30/SUM(Lista!AG:AG))</f>
        <v>1750</v>
      </c>
      <c r="O825" s="120" t="s">
        <v>3473</v>
      </c>
      <c r="P825" s="120" t="s">
        <v>3474</v>
      </c>
      <c r="R825" s="121" t="str">
        <f>TEXT(Kalkulator!$F$3,"d.mm")&amp;" - "&amp;TEXT(Kalkulator!$H$3,"d.mm.rrrr")</f>
        <v>1.04 - 30.04.2024</v>
      </c>
      <c r="S825" s="122">
        <f>Kalkulator!$F$3</f>
        <v>45383</v>
      </c>
      <c r="T825" s="123">
        <f>Kalkulator!$F$3</f>
        <v>45383</v>
      </c>
      <c r="AD825" s="119" t="str">
        <f>VLOOKUP(F825,Lista!A:A,1,0)</f>
        <v>LOK2341</v>
      </c>
    </row>
    <row r="826" spans="1:30">
      <c r="A826" s="120" t="str">
        <f t="shared" si="14"/>
        <v>Dostępny</v>
      </c>
      <c r="C826" s="120" t="s">
        <v>123</v>
      </c>
      <c r="D826" s="120" t="s">
        <v>124</v>
      </c>
      <c r="E826" s="137" t="s">
        <v>578</v>
      </c>
      <c r="F826" s="120" t="s">
        <v>577</v>
      </c>
      <c r="H826" s="120" t="s">
        <v>2504</v>
      </c>
      <c r="I826" s="120" t="s">
        <v>1560</v>
      </c>
      <c r="J826" s="120" t="s">
        <v>23</v>
      </c>
      <c r="K826" s="126">
        <f>VLOOKUP(F826,Lista!A:AG,33,0)*(Kalkulator!$O$30/SUM(Lista!AG:AG))</f>
        <v>2750</v>
      </c>
      <c r="O826" s="120" t="s">
        <v>3475</v>
      </c>
      <c r="P826" s="120" t="s">
        <v>3476</v>
      </c>
      <c r="R826" s="121" t="str">
        <f>TEXT(Kalkulator!$F$3,"d.mm")&amp;" - "&amp;TEXT(Kalkulator!$H$3,"d.mm.rrrr")</f>
        <v>1.04 - 30.04.2024</v>
      </c>
      <c r="S826" s="122">
        <f>Kalkulator!$F$3</f>
        <v>45383</v>
      </c>
      <c r="T826" s="123">
        <f>Kalkulator!$F$3</f>
        <v>45383</v>
      </c>
      <c r="AD826" s="119" t="str">
        <f>VLOOKUP(F826,Lista!A:A,1,0)</f>
        <v>LOK1910</v>
      </c>
    </row>
    <row r="827" spans="1:30">
      <c r="A827" s="120" t="str">
        <f t="shared" si="14"/>
        <v>Dostępny</v>
      </c>
      <c r="C827" s="120" t="s">
        <v>123</v>
      </c>
      <c r="D827" s="120" t="s">
        <v>124</v>
      </c>
      <c r="E827" s="137" t="s">
        <v>343</v>
      </c>
      <c r="F827" s="120" t="s">
        <v>342</v>
      </c>
      <c r="H827" s="120" t="s">
        <v>2504</v>
      </c>
      <c r="I827" s="120" t="s">
        <v>1560</v>
      </c>
      <c r="J827" s="120" t="s">
        <v>23</v>
      </c>
      <c r="K827" s="126">
        <f>VLOOKUP(F827,Lista!A:AG,33,0)*(Kalkulator!$O$30/SUM(Lista!AG:AG))</f>
        <v>2630</v>
      </c>
      <c r="O827" s="120" t="s">
        <v>3477</v>
      </c>
      <c r="P827" s="120" t="s">
        <v>3478</v>
      </c>
      <c r="R827" s="121" t="str">
        <f>TEXT(Kalkulator!$F$3,"d.mm")&amp;" - "&amp;TEXT(Kalkulator!$H$3,"d.mm.rrrr")</f>
        <v>1.04 - 30.04.2024</v>
      </c>
      <c r="S827" s="122">
        <f>Kalkulator!$F$3</f>
        <v>45383</v>
      </c>
      <c r="T827" s="123">
        <f>Kalkulator!$F$3</f>
        <v>45383</v>
      </c>
      <c r="AD827" s="119" t="str">
        <f>VLOOKUP(F827,Lista!A:A,1,0)</f>
        <v>LOK2719</v>
      </c>
    </row>
    <row r="828" spans="1:30">
      <c r="A828" s="120" t="str">
        <f t="shared" si="14"/>
        <v>Dostępny</v>
      </c>
      <c r="C828" s="120" t="s">
        <v>123</v>
      </c>
      <c r="D828" s="120" t="s">
        <v>124</v>
      </c>
      <c r="E828" s="137" t="s">
        <v>751</v>
      </c>
      <c r="F828" s="120" t="s">
        <v>750</v>
      </c>
      <c r="H828" s="120" t="s">
        <v>2504</v>
      </c>
      <c r="I828" s="120" t="s">
        <v>1560</v>
      </c>
      <c r="J828" s="120" t="s">
        <v>23</v>
      </c>
      <c r="K828" s="126">
        <f>VLOOKUP(F828,Lista!A:AG,33,0)*(Kalkulator!$O$30/SUM(Lista!AG:AG))</f>
        <v>2750</v>
      </c>
      <c r="O828" s="120" t="s">
        <v>3479</v>
      </c>
      <c r="P828" s="120" t="s">
        <v>3480</v>
      </c>
      <c r="R828" s="121" t="str">
        <f>TEXT(Kalkulator!$F$3,"d.mm")&amp;" - "&amp;TEXT(Kalkulator!$H$3,"d.mm.rrrr")</f>
        <v>1.04 - 30.04.2024</v>
      </c>
      <c r="S828" s="122">
        <f>Kalkulator!$F$3</f>
        <v>45383</v>
      </c>
      <c r="T828" s="123">
        <f>Kalkulator!$F$3</f>
        <v>45383</v>
      </c>
      <c r="AD828" s="119" t="str">
        <f>VLOOKUP(F828,Lista!A:A,1,0)</f>
        <v>LOK2721</v>
      </c>
    </row>
    <row r="829" spans="1:30">
      <c r="A829" s="120" t="str">
        <f t="shared" si="14"/>
        <v>Dostępny</v>
      </c>
      <c r="C829" s="120" t="s">
        <v>29</v>
      </c>
      <c r="D829" s="120" t="s">
        <v>176</v>
      </c>
      <c r="E829" s="137" t="s">
        <v>496</v>
      </c>
      <c r="F829" s="120" t="s">
        <v>495</v>
      </c>
      <c r="H829" s="120" t="s">
        <v>2504</v>
      </c>
      <c r="I829" s="120" t="s">
        <v>1560</v>
      </c>
      <c r="J829" s="120" t="s">
        <v>23</v>
      </c>
      <c r="K829" s="126">
        <f>VLOOKUP(F829,Lista!A:AG,33,0)*(Kalkulator!$O$30/SUM(Lista!AG:AG))</f>
        <v>2030</v>
      </c>
      <c r="O829" s="120" t="s">
        <v>3481</v>
      </c>
      <c r="P829" s="120" t="s">
        <v>3482</v>
      </c>
      <c r="R829" s="121" t="str">
        <f>TEXT(Kalkulator!$F$3,"d.mm")&amp;" - "&amp;TEXT(Kalkulator!$H$3,"d.mm.rrrr")</f>
        <v>1.04 - 30.04.2024</v>
      </c>
      <c r="S829" s="122">
        <f>Kalkulator!$F$3</f>
        <v>45383</v>
      </c>
      <c r="T829" s="123">
        <f>Kalkulator!$F$3</f>
        <v>45383</v>
      </c>
      <c r="AD829" s="119" t="str">
        <f>VLOOKUP(F829,Lista!A:A,1,0)</f>
        <v>LOK1812</v>
      </c>
    </row>
    <row r="830" spans="1:30">
      <c r="A830" s="120" t="str">
        <f t="shared" si="14"/>
        <v>Dostępny</v>
      </c>
      <c r="C830" s="120" t="s">
        <v>29</v>
      </c>
      <c r="D830" s="120" t="s">
        <v>176</v>
      </c>
      <c r="E830" s="137" t="s">
        <v>493</v>
      </c>
      <c r="F830" s="120" t="s">
        <v>492</v>
      </c>
      <c r="H830" s="120" t="s">
        <v>2504</v>
      </c>
      <c r="I830" s="120" t="s">
        <v>1560</v>
      </c>
      <c r="J830" s="120" t="s">
        <v>23</v>
      </c>
      <c r="K830" s="126">
        <f>VLOOKUP(F830,Lista!A:AG,33,0)*(Kalkulator!$O$30/SUM(Lista!AG:AG))</f>
        <v>2030</v>
      </c>
      <c r="O830" s="120" t="s">
        <v>3483</v>
      </c>
      <c r="P830" s="120" t="s">
        <v>3484</v>
      </c>
      <c r="R830" s="121" t="str">
        <f>TEXT(Kalkulator!$F$3,"d.mm")&amp;" - "&amp;TEXT(Kalkulator!$H$3,"d.mm.rrrr")</f>
        <v>1.04 - 30.04.2024</v>
      </c>
      <c r="S830" s="122">
        <f>Kalkulator!$F$3</f>
        <v>45383</v>
      </c>
      <c r="T830" s="123">
        <f>Kalkulator!$F$3</f>
        <v>45383</v>
      </c>
      <c r="AD830" s="119" t="str">
        <f>VLOOKUP(F830,Lista!A:A,1,0)</f>
        <v>LOK1811</v>
      </c>
    </row>
    <row r="831" spans="1:30">
      <c r="A831" s="120" t="str">
        <f t="shared" si="14"/>
        <v>Dostępny</v>
      </c>
      <c r="C831" s="120" t="s">
        <v>29</v>
      </c>
      <c r="D831" s="120" t="s">
        <v>176</v>
      </c>
      <c r="E831" s="137" t="s">
        <v>498</v>
      </c>
      <c r="F831" s="120" t="s">
        <v>497</v>
      </c>
      <c r="H831" s="120" t="s">
        <v>2504</v>
      </c>
      <c r="I831" s="120" t="s">
        <v>1560</v>
      </c>
      <c r="J831" s="120" t="s">
        <v>23</v>
      </c>
      <c r="K831" s="126">
        <f>VLOOKUP(F831,Lista!A:AG,33,0)*(Kalkulator!$O$30/SUM(Lista!AG:AG))</f>
        <v>2030</v>
      </c>
      <c r="O831" s="120" t="s">
        <v>3485</v>
      </c>
      <c r="P831" s="120" t="s">
        <v>3486</v>
      </c>
      <c r="R831" s="121" t="str">
        <f>TEXT(Kalkulator!$F$3,"d.mm")&amp;" - "&amp;TEXT(Kalkulator!$H$3,"d.mm.rrrr")</f>
        <v>1.04 - 30.04.2024</v>
      </c>
      <c r="S831" s="122">
        <f>Kalkulator!$F$3</f>
        <v>45383</v>
      </c>
      <c r="T831" s="123">
        <f>Kalkulator!$F$3</f>
        <v>45383</v>
      </c>
      <c r="AD831" s="119" t="str">
        <f>VLOOKUP(F831,Lista!A:A,1,0)</f>
        <v>LOK1813</v>
      </c>
    </row>
    <row r="832" spans="1:30">
      <c r="A832" s="120" t="str">
        <f t="shared" si="14"/>
        <v>Dostępny</v>
      </c>
      <c r="C832" s="120" t="s">
        <v>132</v>
      </c>
      <c r="D832" s="120" t="s">
        <v>135</v>
      </c>
      <c r="E832" s="137" t="s">
        <v>500</v>
      </c>
      <c r="F832" s="120" t="s">
        <v>499</v>
      </c>
      <c r="H832" s="120" t="s">
        <v>2504</v>
      </c>
      <c r="I832" s="120" t="s">
        <v>1560</v>
      </c>
      <c r="J832" s="120" t="s">
        <v>23</v>
      </c>
      <c r="K832" s="126">
        <f>VLOOKUP(F832,Lista!A:AG,33,0)*(Kalkulator!$O$30/SUM(Lista!AG:AG))</f>
        <v>2500</v>
      </c>
      <c r="O832" s="120" t="s">
        <v>3487</v>
      </c>
      <c r="P832" s="120" t="s">
        <v>3488</v>
      </c>
      <c r="R832" s="121" t="str">
        <f>TEXT(Kalkulator!$F$3,"d.mm")&amp;" - "&amp;TEXT(Kalkulator!$H$3,"d.mm.rrrr")</f>
        <v>1.04 - 30.04.2024</v>
      </c>
      <c r="S832" s="122">
        <f>Kalkulator!$F$3</f>
        <v>45383</v>
      </c>
      <c r="T832" s="123">
        <f>Kalkulator!$F$3</f>
        <v>45383</v>
      </c>
      <c r="AD832" s="119" t="str">
        <f>VLOOKUP(F832,Lista!A:A,1,0)</f>
        <v>LOK1823</v>
      </c>
    </row>
    <row r="833" spans="1:30">
      <c r="A833" s="120" t="str">
        <f t="shared" si="14"/>
        <v>Dostępny</v>
      </c>
      <c r="C833" s="120" t="s">
        <v>29</v>
      </c>
      <c r="D833" s="120" t="s">
        <v>135</v>
      </c>
      <c r="E833" s="137" t="s">
        <v>383</v>
      </c>
      <c r="F833" s="120" t="s">
        <v>382</v>
      </c>
      <c r="H833" s="120" t="s">
        <v>2504</v>
      </c>
      <c r="I833" s="120" t="s">
        <v>1560</v>
      </c>
      <c r="J833" s="120" t="s">
        <v>23</v>
      </c>
      <c r="K833" s="126">
        <f>VLOOKUP(F833,Lista!A:AG,33,0)*(Kalkulator!$O$30/SUM(Lista!AG:AG))</f>
        <v>2500</v>
      </c>
      <c r="O833" s="120" t="s">
        <v>3489</v>
      </c>
      <c r="P833" s="120" t="s">
        <v>3490</v>
      </c>
      <c r="R833" s="121" t="str">
        <f>TEXT(Kalkulator!$F$3,"d.mm")&amp;" - "&amp;TEXT(Kalkulator!$H$3,"d.mm.rrrr")</f>
        <v>1.04 - 30.04.2024</v>
      </c>
      <c r="S833" s="122">
        <f>Kalkulator!$F$3</f>
        <v>45383</v>
      </c>
      <c r="T833" s="123">
        <f>Kalkulator!$F$3</f>
        <v>45383</v>
      </c>
      <c r="AD833" s="119" t="str">
        <f>VLOOKUP(F833,Lista!A:A,1,0)</f>
        <v>LOK2735</v>
      </c>
    </row>
    <row r="834" spans="1:30">
      <c r="A834" s="120" t="str">
        <f t="shared" si="14"/>
        <v>Dostępny</v>
      </c>
      <c r="C834" s="120" t="s">
        <v>132</v>
      </c>
      <c r="D834" s="120" t="s">
        <v>135</v>
      </c>
      <c r="E834" s="137" t="s">
        <v>506</v>
      </c>
      <c r="F834" s="120" t="s">
        <v>505</v>
      </c>
      <c r="H834" s="120" t="s">
        <v>2504</v>
      </c>
      <c r="I834" s="120" t="s">
        <v>1560</v>
      </c>
      <c r="J834" s="120" t="s">
        <v>23</v>
      </c>
      <c r="K834" s="126">
        <f>VLOOKUP(F834,Lista!A:AG,33,0)*(Kalkulator!$O$30/SUM(Lista!AG:AG))</f>
        <v>2500</v>
      </c>
      <c r="O834" s="120" t="s">
        <v>3491</v>
      </c>
      <c r="P834" s="120" t="s">
        <v>3492</v>
      </c>
      <c r="R834" s="121" t="str">
        <f>TEXT(Kalkulator!$F$3,"d.mm")&amp;" - "&amp;TEXT(Kalkulator!$H$3,"d.mm.rrrr")</f>
        <v>1.04 - 30.04.2024</v>
      </c>
      <c r="S834" s="122">
        <f>Kalkulator!$F$3</f>
        <v>45383</v>
      </c>
      <c r="T834" s="123">
        <f>Kalkulator!$F$3</f>
        <v>45383</v>
      </c>
      <c r="AD834" s="119" t="str">
        <f>VLOOKUP(F834,Lista!A:A,1,0)</f>
        <v>LOK1825</v>
      </c>
    </row>
    <row r="835" spans="1:30">
      <c r="A835" s="120" t="str">
        <f t="shared" si="14"/>
        <v>Dostępny</v>
      </c>
      <c r="C835" s="120" t="s">
        <v>132</v>
      </c>
      <c r="D835" s="120" t="s">
        <v>135</v>
      </c>
      <c r="E835" s="137" t="s">
        <v>503</v>
      </c>
      <c r="F835" s="120" t="s">
        <v>502</v>
      </c>
      <c r="H835" s="120" t="s">
        <v>2504</v>
      </c>
      <c r="I835" s="120" t="s">
        <v>1560</v>
      </c>
      <c r="J835" s="120" t="s">
        <v>23</v>
      </c>
      <c r="K835" s="126">
        <f>VLOOKUP(F835,Lista!A:AG,33,0)*(Kalkulator!$O$30/SUM(Lista!AG:AG))</f>
        <v>2500</v>
      </c>
      <c r="O835" s="120" t="s">
        <v>3493</v>
      </c>
      <c r="P835" s="120" t="s">
        <v>3494</v>
      </c>
      <c r="R835" s="121" t="str">
        <f>TEXT(Kalkulator!$F$3,"d.mm")&amp;" - "&amp;TEXT(Kalkulator!$H$3,"d.mm.rrrr")</f>
        <v>1.04 - 30.04.2024</v>
      </c>
      <c r="S835" s="122">
        <f>Kalkulator!$F$3</f>
        <v>45383</v>
      </c>
      <c r="T835" s="123">
        <f>Kalkulator!$F$3</f>
        <v>45383</v>
      </c>
      <c r="AD835" s="119" t="str">
        <f>VLOOKUP(F835,Lista!A:A,1,0)</f>
        <v>LOK1824</v>
      </c>
    </row>
    <row r="836" spans="1:30">
      <c r="A836" s="120" t="str">
        <f t="shared" si="14"/>
        <v>Dostępny</v>
      </c>
      <c r="C836" s="120" t="s">
        <v>132</v>
      </c>
      <c r="D836" s="120" t="s">
        <v>135</v>
      </c>
      <c r="E836" s="137" t="s">
        <v>508</v>
      </c>
      <c r="F836" s="120" t="s">
        <v>507</v>
      </c>
      <c r="H836" s="120" t="s">
        <v>2504</v>
      </c>
      <c r="I836" s="120" t="s">
        <v>1560</v>
      </c>
      <c r="J836" s="120" t="s">
        <v>23</v>
      </c>
      <c r="K836" s="126">
        <f>VLOOKUP(F836,Lista!A:AG,33,0)*(Kalkulator!$O$30/SUM(Lista!AG:AG))</f>
        <v>2500</v>
      </c>
      <c r="O836" s="120" t="s">
        <v>3495</v>
      </c>
      <c r="P836" s="120" t="s">
        <v>3496</v>
      </c>
      <c r="R836" s="121" t="str">
        <f>TEXT(Kalkulator!$F$3,"d.mm")&amp;" - "&amp;TEXT(Kalkulator!$H$3,"d.mm.rrrr")</f>
        <v>1.04 - 30.04.2024</v>
      </c>
      <c r="S836" s="122">
        <f>Kalkulator!$F$3</f>
        <v>45383</v>
      </c>
      <c r="T836" s="123">
        <f>Kalkulator!$F$3</f>
        <v>45383</v>
      </c>
      <c r="AD836" s="119" t="str">
        <f>VLOOKUP(F836,Lista!A:A,1,0)</f>
        <v>LOK1826</v>
      </c>
    </row>
    <row r="837" spans="1:30">
      <c r="A837" s="120" t="str">
        <f t="shared" si="14"/>
        <v>Dostępny</v>
      </c>
      <c r="C837" s="120" t="s">
        <v>77</v>
      </c>
      <c r="D837" s="120" t="s">
        <v>78</v>
      </c>
      <c r="E837" s="137" t="s">
        <v>575</v>
      </c>
      <c r="F837" s="120" t="s">
        <v>574</v>
      </c>
      <c r="H837" s="120" t="s">
        <v>2504</v>
      </c>
      <c r="I837" s="120" t="s">
        <v>1560</v>
      </c>
      <c r="J837" s="120" t="s">
        <v>23</v>
      </c>
      <c r="K837" s="126">
        <f>VLOOKUP(F837,Lista!A:AG,33,0)*(Kalkulator!$O$30/SUM(Lista!AG:AG))</f>
        <v>3380</v>
      </c>
      <c r="O837" s="120" t="s">
        <v>3497</v>
      </c>
      <c r="P837" s="120" t="s">
        <v>3498</v>
      </c>
      <c r="R837" s="121" t="str">
        <f>TEXT(Kalkulator!$F$3,"d.mm")&amp;" - "&amp;TEXT(Kalkulator!$H$3,"d.mm.rrrr")</f>
        <v>1.04 - 30.04.2024</v>
      </c>
      <c r="S837" s="122">
        <f>Kalkulator!$F$3</f>
        <v>45383</v>
      </c>
      <c r="T837" s="123">
        <f>Kalkulator!$F$3</f>
        <v>45383</v>
      </c>
      <c r="AD837" s="119" t="str">
        <f>VLOOKUP(F837,Lista!A:A,1,0)</f>
        <v>LOK1901</v>
      </c>
    </row>
    <row r="838" spans="1:30">
      <c r="A838" s="120" t="str">
        <f t="shared" si="14"/>
        <v>Dostępny</v>
      </c>
      <c r="C838" s="120" t="s">
        <v>77</v>
      </c>
      <c r="D838" s="120" t="s">
        <v>78</v>
      </c>
      <c r="E838" s="137" t="s">
        <v>569</v>
      </c>
      <c r="F838" s="120" t="s">
        <v>568</v>
      </c>
      <c r="H838" s="120" t="s">
        <v>2504</v>
      </c>
      <c r="I838" s="120" t="s">
        <v>1560</v>
      </c>
      <c r="J838" s="120" t="s">
        <v>23</v>
      </c>
      <c r="K838" s="126">
        <f>VLOOKUP(F838,Lista!A:AG,33,0)*(Kalkulator!$O$30/SUM(Lista!AG:AG))</f>
        <v>3380</v>
      </c>
      <c r="O838" s="120" t="s">
        <v>3499</v>
      </c>
      <c r="P838" s="120" t="s">
        <v>3500</v>
      </c>
      <c r="R838" s="121" t="str">
        <f>TEXT(Kalkulator!$F$3,"d.mm")&amp;" - "&amp;TEXT(Kalkulator!$H$3,"d.mm.rrrr")</f>
        <v>1.04 - 30.04.2024</v>
      </c>
      <c r="S838" s="122">
        <f>Kalkulator!$F$3</f>
        <v>45383</v>
      </c>
      <c r="T838" s="123">
        <f>Kalkulator!$F$3</f>
        <v>45383</v>
      </c>
      <c r="AD838" s="119" t="str">
        <f>VLOOKUP(F838,Lista!A:A,1,0)</f>
        <v>LOK1899</v>
      </c>
    </row>
    <row r="839" spans="1:30">
      <c r="A839" s="120" t="str">
        <f t="shared" si="14"/>
        <v>Dostępny</v>
      </c>
      <c r="C839" s="120" t="s">
        <v>77</v>
      </c>
      <c r="D839" s="120" t="s">
        <v>78</v>
      </c>
      <c r="E839" s="137" t="s">
        <v>572</v>
      </c>
      <c r="F839" s="120" t="s">
        <v>571</v>
      </c>
      <c r="H839" s="120" t="s">
        <v>2504</v>
      </c>
      <c r="I839" s="120" t="s">
        <v>1560</v>
      </c>
      <c r="J839" s="120" t="s">
        <v>23</v>
      </c>
      <c r="K839" s="126">
        <f>VLOOKUP(F839,Lista!A:AG,33,0)*(Kalkulator!$O$30/SUM(Lista!AG:AG))</f>
        <v>3250</v>
      </c>
      <c r="O839" s="120" t="s">
        <v>3501</v>
      </c>
      <c r="P839" s="120" t="s">
        <v>3502</v>
      </c>
      <c r="R839" s="121" t="str">
        <f>TEXT(Kalkulator!$F$3,"d.mm")&amp;" - "&amp;TEXT(Kalkulator!$H$3,"d.mm.rrrr")</f>
        <v>1.04 - 30.04.2024</v>
      </c>
      <c r="S839" s="122">
        <f>Kalkulator!$F$3</f>
        <v>45383</v>
      </c>
      <c r="T839" s="123">
        <f>Kalkulator!$F$3</f>
        <v>45383</v>
      </c>
      <c r="AD839" s="119" t="str">
        <f>VLOOKUP(F839,Lista!A:A,1,0)</f>
        <v>LOK1900</v>
      </c>
    </row>
    <row r="840" spans="1:30">
      <c r="A840" s="120" t="str">
        <f t="shared" si="14"/>
        <v>Dostępny</v>
      </c>
      <c r="C840" s="120" t="s">
        <v>49</v>
      </c>
      <c r="D840" s="120" t="s">
        <v>622</v>
      </c>
      <c r="E840" s="137" t="s">
        <v>623</v>
      </c>
      <c r="F840" s="120" t="s">
        <v>621</v>
      </c>
      <c r="H840" s="120" t="s">
        <v>2504</v>
      </c>
      <c r="I840" s="120" t="s">
        <v>1560</v>
      </c>
      <c r="J840" s="120" t="s">
        <v>23</v>
      </c>
      <c r="K840" s="126">
        <f>VLOOKUP(F840,Lista!A:AG,33,0)*(Kalkulator!$O$30/SUM(Lista!AG:AG))</f>
        <v>2500</v>
      </c>
      <c r="O840" s="120" t="s">
        <v>3503</v>
      </c>
      <c r="P840" s="120" t="s">
        <v>3504</v>
      </c>
      <c r="R840" s="121" t="str">
        <f>TEXT(Kalkulator!$F$3,"d.mm")&amp;" - "&amp;TEXT(Kalkulator!$H$3,"d.mm.rrrr")</f>
        <v>1.04 - 30.04.2024</v>
      </c>
      <c r="S840" s="122">
        <f>Kalkulator!$F$3</f>
        <v>45383</v>
      </c>
      <c r="T840" s="123">
        <f>Kalkulator!$F$3</f>
        <v>45383</v>
      </c>
      <c r="AD840" s="119" t="str">
        <f>VLOOKUP(F840,Lista!A:A,1,0)</f>
        <v>LOK2377</v>
      </c>
    </row>
    <row r="841" spans="1:30">
      <c r="A841" s="120" t="str">
        <f t="shared" si="14"/>
        <v>Dostępny</v>
      </c>
      <c r="C841" s="120" t="s">
        <v>18</v>
      </c>
      <c r="D841" s="120" t="s">
        <v>146</v>
      </c>
      <c r="E841" s="137" t="s">
        <v>479</v>
      </c>
      <c r="F841" s="120" t="s">
        <v>478</v>
      </c>
      <c r="H841" s="120" t="s">
        <v>2504</v>
      </c>
      <c r="I841" s="120" t="s">
        <v>1560</v>
      </c>
      <c r="J841" s="120" t="s">
        <v>23</v>
      </c>
      <c r="K841" s="126">
        <f>VLOOKUP(F841,Lista!A:AG,33,0)*(Kalkulator!$O$30/SUM(Lista!AG:AG))</f>
        <v>2500</v>
      </c>
      <c r="O841" s="120" t="s">
        <v>3505</v>
      </c>
      <c r="P841" s="120" t="s">
        <v>3506</v>
      </c>
      <c r="R841" s="121" t="str">
        <f>TEXT(Kalkulator!$F$3,"d.mm")&amp;" - "&amp;TEXT(Kalkulator!$H$3,"d.mm.rrrr")</f>
        <v>1.04 - 30.04.2024</v>
      </c>
      <c r="S841" s="122">
        <f>Kalkulator!$F$3</f>
        <v>45383</v>
      </c>
      <c r="T841" s="123">
        <f>Kalkulator!$F$3</f>
        <v>45383</v>
      </c>
      <c r="AD841" s="119" t="str">
        <f>VLOOKUP(F841,Lista!A:A,1,0)</f>
        <v>LOK1744</v>
      </c>
    </row>
    <row r="842" spans="1:30">
      <c r="A842" s="120" t="str">
        <f t="shared" si="14"/>
        <v>Dostępny</v>
      </c>
      <c r="C842" s="120" t="s">
        <v>64</v>
      </c>
      <c r="D842" s="120" t="s">
        <v>65</v>
      </c>
      <c r="E842" s="137" t="s">
        <v>1535</v>
      </c>
      <c r="F842" s="120" t="s">
        <v>1534</v>
      </c>
      <c r="H842" s="120" t="s">
        <v>2504</v>
      </c>
      <c r="I842" s="120" t="s">
        <v>1560</v>
      </c>
      <c r="J842" s="120" t="s">
        <v>23</v>
      </c>
      <c r="K842" s="126">
        <f>VLOOKUP(F842,Lista!A:AG,33,0)*(Kalkulator!$O$30/SUM(Lista!AG:AG))</f>
        <v>3400</v>
      </c>
      <c r="O842" s="120" t="s">
        <v>3507</v>
      </c>
      <c r="P842" s="120" t="s">
        <v>3508</v>
      </c>
      <c r="R842" s="121" t="str">
        <f>TEXT(Kalkulator!$F$3,"d.mm")&amp;" - "&amp;TEXT(Kalkulator!$H$3,"d.mm.rrrr")</f>
        <v>1.04 - 30.04.2024</v>
      </c>
      <c r="S842" s="122">
        <f>Kalkulator!$F$3</f>
        <v>45383</v>
      </c>
      <c r="T842" s="123">
        <f>Kalkulator!$F$3</f>
        <v>45383</v>
      </c>
      <c r="AD842" s="119" t="str">
        <f>VLOOKUP(F842,Lista!A:A,1,0)</f>
        <v>LOK2522</v>
      </c>
    </row>
    <row r="843" spans="1:30">
      <c r="A843" s="120" t="str">
        <f t="shared" si="14"/>
        <v>Dostępny</v>
      </c>
      <c r="C843" s="120" t="s">
        <v>64</v>
      </c>
      <c r="D843" s="120" t="s">
        <v>65</v>
      </c>
      <c r="E843" s="137" t="s">
        <v>1538</v>
      </c>
      <c r="F843" s="120" t="s">
        <v>1537</v>
      </c>
      <c r="H843" s="120" t="s">
        <v>2504</v>
      </c>
      <c r="I843" s="120" t="s">
        <v>1560</v>
      </c>
      <c r="J843" s="120" t="s">
        <v>23</v>
      </c>
      <c r="K843" s="126">
        <f>VLOOKUP(F843,Lista!A:AG,33,0)*(Kalkulator!$O$30/SUM(Lista!AG:AG))</f>
        <v>3250</v>
      </c>
      <c r="O843" s="120" t="s">
        <v>3509</v>
      </c>
      <c r="P843" s="120" t="s">
        <v>3510</v>
      </c>
      <c r="R843" s="121" t="str">
        <f>TEXT(Kalkulator!$F$3,"d.mm")&amp;" - "&amp;TEXT(Kalkulator!$H$3,"d.mm.rrrr")</f>
        <v>1.04 - 30.04.2024</v>
      </c>
      <c r="S843" s="122">
        <f>Kalkulator!$F$3</f>
        <v>45383</v>
      </c>
      <c r="T843" s="123">
        <f>Kalkulator!$F$3</f>
        <v>45383</v>
      </c>
      <c r="AD843" s="119" t="str">
        <f>VLOOKUP(F843,Lista!A:A,1,0)</f>
        <v>LOK1916</v>
      </c>
    </row>
    <row r="844" spans="1:30">
      <c r="A844" s="120" t="str">
        <f t="shared" si="14"/>
        <v>Dostępny</v>
      </c>
      <c r="C844" s="120" t="s">
        <v>58</v>
      </c>
      <c r="D844" s="120" t="s">
        <v>154</v>
      </c>
      <c r="E844" s="137" t="s">
        <v>563</v>
      </c>
      <c r="F844" s="120" t="s">
        <v>562</v>
      </c>
      <c r="H844" s="120" t="s">
        <v>2504</v>
      </c>
      <c r="I844" s="120" t="s">
        <v>1560</v>
      </c>
      <c r="J844" s="120" t="s">
        <v>23</v>
      </c>
      <c r="K844" s="126">
        <f>VLOOKUP(F844,Lista!A:AG,33,0)*(Kalkulator!$O$30/SUM(Lista!AG:AG))</f>
        <v>2890</v>
      </c>
      <c r="O844" s="120" t="s">
        <v>3511</v>
      </c>
      <c r="P844" s="120" t="s">
        <v>3512</v>
      </c>
      <c r="R844" s="121" t="str">
        <f>TEXT(Kalkulator!$F$3,"d.mm")&amp;" - "&amp;TEXT(Kalkulator!$H$3,"d.mm.rrrr")</f>
        <v>1.04 - 30.04.2024</v>
      </c>
      <c r="S844" s="122">
        <f>Kalkulator!$F$3</f>
        <v>45383</v>
      </c>
      <c r="T844" s="123">
        <f>Kalkulator!$F$3</f>
        <v>45383</v>
      </c>
      <c r="AD844" s="119" t="str">
        <f>VLOOKUP(F844,Lista!A:A,1,0)</f>
        <v>LOK1878</v>
      </c>
    </row>
  </sheetData>
  <sheetProtection algorithmName="SHA-512" hashValue="Q/gRWqDXHjSFtamAw5QnaqYRZeTu8a2vJM8a4XdEvu302S/JsVcBL4IVHj0Fdi2J0kWWEo9EXsg/FGvJXCFRHA==" saltValue="X8+jP8b/Ctp6Hc7tAt4aWg==" spinCount="100000" sheet="1" formatCells="0" formatColumns="0" formatRows="0" insertColumns="0" insertRows="0" insertHyperlinks="0" deleteColumns="0" deleteRows="0" sort="0" autoFilter="0" pivotTables="0"/>
  <autoFilter ref="A1:T844" xr:uid="{23745C36-448A-4519-BD4D-93EAAD689B1C}"/>
  <phoneticPr fontId="41" type="noConversion"/>
  <conditionalFormatting sqref="A1258:A1048576 A1:A844">
    <cfRule type="containsText" dxfId="2" priority="3" operator="containsText" text="Niedostępny">
      <formula>NOT(ISERROR(SEARCH("Niedostępny",A1)))</formula>
    </cfRule>
  </conditionalFormatting>
  <conditionalFormatting sqref="A1258:A1048576">
    <cfRule type="duplicateValues" dxfId="1" priority="26"/>
  </conditionalFormatting>
  <conditionalFormatting sqref="F98:F357">
    <cfRule type="duplicateValues" dxfId="0" priority="22"/>
  </conditionalFormatting>
  <pageMargins left="0.7" right="0.7" top="0.75" bottom="0.75" header="0.3" footer="0.3"/>
  <pageSetup paperSize="9" orientation="portrait" useFirstPageNumber="1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3F62C-81C0-4E26-89CD-D78B263B477B}">
  <sheetPr>
    <tabColor rgb="FFE41650"/>
  </sheetPr>
  <dimension ref="A1:N65"/>
  <sheetViews>
    <sheetView workbookViewId="0">
      <selection activeCell="J31" sqref="J31"/>
    </sheetView>
  </sheetViews>
  <sheetFormatPr defaultColWidth="9.28515625" defaultRowHeight="15"/>
  <cols>
    <col min="1" max="12" width="10.28515625" bestFit="1" customWidth="1"/>
    <col min="13" max="13" width="9.28515625" bestFit="1" customWidth="1"/>
    <col min="14" max="14" width="10.28515625" bestFit="1" customWidth="1"/>
  </cols>
  <sheetData>
    <row r="1" spans="1:14">
      <c r="A1" s="28">
        <v>44562</v>
      </c>
      <c r="B1" s="28">
        <v>44593</v>
      </c>
      <c r="C1" s="28">
        <v>44621</v>
      </c>
      <c r="D1" s="28">
        <v>44652</v>
      </c>
      <c r="E1" s="28">
        <v>44682</v>
      </c>
      <c r="F1" s="28">
        <v>44713</v>
      </c>
      <c r="G1" s="28">
        <v>44743</v>
      </c>
      <c r="H1" s="28">
        <v>44774</v>
      </c>
      <c r="I1" s="28">
        <v>44805</v>
      </c>
      <c r="J1" s="28">
        <v>44835</v>
      </c>
      <c r="K1" s="28">
        <v>44866</v>
      </c>
      <c r="L1" s="28">
        <v>44896</v>
      </c>
      <c r="M1" s="29"/>
      <c r="N1" s="28" t="s">
        <v>1451</v>
      </c>
    </row>
    <row r="2" spans="1:14">
      <c r="A2" s="30">
        <v>45292</v>
      </c>
      <c r="B2" s="30">
        <v>45323</v>
      </c>
      <c r="C2" s="30">
        <v>45352</v>
      </c>
      <c r="D2" s="30">
        <v>45383</v>
      </c>
      <c r="E2" s="30">
        <v>45413</v>
      </c>
      <c r="F2" s="30">
        <v>45444</v>
      </c>
      <c r="G2" s="30">
        <v>45474</v>
      </c>
      <c r="H2" s="30">
        <v>45505</v>
      </c>
      <c r="I2" s="30">
        <v>45536</v>
      </c>
      <c r="J2" s="30">
        <v>45566</v>
      </c>
      <c r="K2" s="30">
        <v>45597</v>
      </c>
      <c r="L2" s="30">
        <v>45627</v>
      </c>
      <c r="M2" s="29"/>
      <c r="N2" s="30">
        <v>45458</v>
      </c>
    </row>
    <row r="3" spans="1:14">
      <c r="A3" s="30">
        <v>45322</v>
      </c>
      <c r="B3" s="30">
        <v>45350</v>
      </c>
      <c r="C3" s="30">
        <v>45382</v>
      </c>
      <c r="D3" s="30">
        <v>45412</v>
      </c>
      <c r="E3" s="30">
        <v>45443</v>
      </c>
      <c r="F3" s="30">
        <v>45473</v>
      </c>
      <c r="G3" s="30">
        <v>45504</v>
      </c>
      <c r="H3" s="30">
        <v>45535</v>
      </c>
      <c r="I3" s="30">
        <v>45565</v>
      </c>
      <c r="J3" s="30">
        <v>45596</v>
      </c>
      <c r="K3" s="30">
        <v>45626</v>
      </c>
      <c r="L3" s="30">
        <v>45657</v>
      </c>
      <c r="M3" s="29"/>
      <c r="N3" s="30">
        <v>45535</v>
      </c>
    </row>
    <row r="4" spans="1:14">
      <c r="A4" s="29">
        <f>IF(MIN(Kalkulator!$H$3,A3)-MAX(Kalkulator!$F$3,A2)+1&lt;0,0,MIN(Kalkulator!$H$3,A3)-MAX(Kalkulator!$F$3,A2)+1)</f>
        <v>0</v>
      </c>
      <c r="B4" s="29">
        <f>IF(MIN(Kalkulator!$H$3,B3)-MAX(Kalkulator!$F$3,B2)+1&lt;0,0,MIN(Kalkulator!$H$3,B3)-MAX(Kalkulator!$F$3,B2)+1)</f>
        <v>0</v>
      </c>
      <c r="C4" s="29">
        <f>IF(MIN(Kalkulator!$H$3,C3)-MAX(Kalkulator!$F$3,C2)+1&lt;0,0,MIN(Kalkulator!$H$3,C3)-MAX(Kalkulator!$F$3,C2)+1)</f>
        <v>0</v>
      </c>
      <c r="D4" s="29">
        <f>IF(MIN(Kalkulator!$H$3,D3)-MAX(Kalkulator!$F$3,D2)+1&lt;0,0,MIN(Kalkulator!$H$3,D3)-MAX(Kalkulator!$F$3,D2)+1)</f>
        <v>30</v>
      </c>
      <c r="E4" s="29">
        <f>IF(MIN(Kalkulator!$H$3,E3)-MAX(Kalkulator!$F$3,E2)+1&lt;0,0,MIN(Kalkulator!$H$3,E3)-MAX(Kalkulator!$F$3,E2)+1)</f>
        <v>0</v>
      </c>
      <c r="F4" s="29">
        <f>IF(MIN(Kalkulator!$H$3,F3)-MAX(Kalkulator!$F$3,F2)+1&lt;0,0,MIN(Kalkulator!$H$3,F3)-MAX(Kalkulator!$F$3,F2)+1)</f>
        <v>0</v>
      </c>
      <c r="G4" s="29">
        <f>IF(MIN(Kalkulator!$H$3,G3)-MAX(Kalkulator!$F$3,G2)+1&lt;0,0,MIN(Kalkulator!$H$3,G3)-MAX(Kalkulator!$F$3,G2)+1)</f>
        <v>0</v>
      </c>
      <c r="H4" s="29">
        <f>IF(MIN(Kalkulator!$H$3,H3)-MAX(Kalkulator!$F$3,H2)+1&lt;0,0,MIN(Kalkulator!$H$3,H3)-MAX(Kalkulator!$F$3,H2)+1)</f>
        <v>0</v>
      </c>
      <c r="I4" s="29">
        <f>IF(MIN(Kalkulator!$H$3,I3)-MAX(Kalkulator!$F$3,I2)+1&lt;0,0,MIN(Kalkulator!$H$3,I3)-MAX(Kalkulator!$F$3,I2)+1)</f>
        <v>0</v>
      </c>
      <c r="J4" s="29">
        <f>IF(MIN(Kalkulator!$H$3,J3)-MAX(Kalkulator!$F$3,J2)+1&lt;0,0,MIN(Kalkulator!$H$3,J3)-MAX(Kalkulator!$F$3,J2)+1)</f>
        <v>0</v>
      </c>
      <c r="K4" s="29">
        <f>IF(MIN(Kalkulator!$H$3,K3)-MAX(Kalkulator!$F$3,K2)+1&lt;0,0,MIN(Kalkulator!$H$3,K3)-MAX(Kalkulator!$F$3,K2)+1)</f>
        <v>0</v>
      </c>
      <c r="L4" s="29">
        <f>IF(MIN(Kalkulator!$H$3,L3)-MAX(Kalkulator!$F$3,L2)+1&lt;0,0,MIN(Kalkulator!$H$3,L3)-MAX(Kalkulator!$F$3,L2)+1)</f>
        <v>0</v>
      </c>
      <c r="M4" s="29">
        <f>SUM(A4:L4)</f>
        <v>30</v>
      </c>
      <c r="N4" s="29">
        <f>IF(MIN(Kalkulator!$H$3,N3)-MAX(Kalkulator!$F$3,N2)+1&lt;0,0,MIN(Kalkulator!$H$3,N3)-MAX(Kalkulator!$F$3,N2)+1)</f>
        <v>0</v>
      </c>
    </row>
    <row r="5" spans="1:14">
      <c r="A5" s="29">
        <v>0.8</v>
      </c>
      <c r="B5" s="29">
        <v>0.8</v>
      </c>
      <c r="C5" s="29">
        <v>1</v>
      </c>
      <c r="D5" s="29">
        <v>1</v>
      </c>
      <c r="E5" s="29">
        <v>1</v>
      </c>
      <c r="F5" s="29">
        <v>1</v>
      </c>
      <c r="G5" s="29">
        <v>0.8</v>
      </c>
      <c r="H5" s="29">
        <v>0.8</v>
      </c>
      <c r="I5" s="29">
        <v>1.2</v>
      </c>
      <c r="J5" s="29">
        <v>1.2</v>
      </c>
      <c r="K5" s="29">
        <v>1.2</v>
      </c>
      <c r="L5" s="29">
        <v>1.2</v>
      </c>
      <c r="M5" s="29"/>
    </row>
    <row r="6" spans="1:14">
      <c r="A6" s="29">
        <f>A4*A5</f>
        <v>0</v>
      </c>
      <c r="B6" s="29">
        <f>B4*B5</f>
        <v>0</v>
      </c>
      <c r="C6" s="29">
        <f t="shared" ref="C6:L6" si="0">C4*C5</f>
        <v>0</v>
      </c>
      <c r="D6" s="29">
        <f t="shared" si="0"/>
        <v>30</v>
      </c>
      <c r="E6" s="29">
        <f t="shared" si="0"/>
        <v>0</v>
      </c>
      <c r="F6" s="29">
        <f t="shared" si="0"/>
        <v>0</v>
      </c>
      <c r="G6" s="29">
        <f t="shared" si="0"/>
        <v>0</v>
      </c>
      <c r="H6" s="29">
        <f t="shared" si="0"/>
        <v>0</v>
      </c>
      <c r="I6" s="29">
        <f t="shared" si="0"/>
        <v>0</v>
      </c>
      <c r="J6" s="29">
        <f t="shared" si="0"/>
        <v>0</v>
      </c>
      <c r="K6" s="29">
        <f t="shared" si="0"/>
        <v>0</v>
      </c>
      <c r="L6" s="29">
        <f t="shared" si="0"/>
        <v>0</v>
      </c>
      <c r="M6" s="36">
        <f>SUM(A6:L6)</f>
        <v>30</v>
      </c>
    </row>
    <row r="7" spans="1:14">
      <c r="A7" s="31"/>
      <c r="B7" s="32"/>
      <c r="C7" s="33"/>
      <c r="D7" s="34"/>
      <c r="M7" s="35">
        <f>IF(M4=365,1,M6/M4)</f>
        <v>1</v>
      </c>
    </row>
    <row r="9" spans="1:14">
      <c r="A9" t="s">
        <v>2202</v>
      </c>
      <c r="B9">
        <f>SUM(B10:B65)</f>
        <v>4</v>
      </c>
    </row>
    <row r="10" spans="1:14">
      <c r="A10" s="92">
        <v>45298</v>
      </c>
      <c r="B10">
        <f>IF(MIN(Kalkulator!$H$3,A10)-MAX(Kalkulator!$F$3,A10)+1&lt;0,0,MIN(Kalkulator!$H$3,A10)-MAX(Kalkulator!$F$3,A10)+1)</f>
        <v>0</v>
      </c>
    </row>
    <row r="11" spans="1:14">
      <c r="A11" s="92">
        <v>45305</v>
      </c>
      <c r="B11">
        <f>IF(MIN(Kalkulator!$H$3,A11)-MAX(Kalkulator!$F$3,A11)+1&lt;0,0,MIN(Kalkulator!$H$3,A11)-MAX(Kalkulator!$F$3,A11)+1)</f>
        <v>0</v>
      </c>
    </row>
    <row r="12" spans="1:14">
      <c r="A12" s="92">
        <v>45312</v>
      </c>
      <c r="B12">
        <f>IF(MIN(Kalkulator!$H$3,A12)-MAX(Kalkulator!$F$3,A12)+1&lt;0,0,MIN(Kalkulator!$H$3,A12)-MAX(Kalkulator!$F$3,A12)+1)</f>
        <v>0</v>
      </c>
    </row>
    <row r="13" spans="1:14">
      <c r="A13" s="92">
        <v>45326</v>
      </c>
      <c r="B13">
        <f>IF(MIN(Kalkulator!$H$3,A13)-MAX(Kalkulator!$F$3,A13)+1&lt;0,0,MIN(Kalkulator!$H$3,A13)-MAX(Kalkulator!$F$3,A13)+1)</f>
        <v>0</v>
      </c>
    </row>
    <row r="14" spans="1:14">
      <c r="A14" s="92">
        <v>45333</v>
      </c>
      <c r="B14">
        <f>IF(MIN(Kalkulator!$H$3,A14)-MAX(Kalkulator!$F$3,A14)+1&lt;0,0,MIN(Kalkulator!$H$3,A14)-MAX(Kalkulator!$F$3,A14)+1)</f>
        <v>0</v>
      </c>
    </row>
    <row r="15" spans="1:14">
      <c r="A15" s="92">
        <v>45340</v>
      </c>
      <c r="B15">
        <f>IF(MIN(Kalkulator!$H$3,A15)-MAX(Kalkulator!$F$3,A15)+1&lt;0,0,MIN(Kalkulator!$H$3,A15)-MAX(Kalkulator!$F$3,A15)+1)</f>
        <v>0</v>
      </c>
    </row>
    <row r="16" spans="1:14">
      <c r="A16" s="92">
        <v>45347</v>
      </c>
      <c r="B16">
        <f>IF(MIN(Kalkulator!$H$3,A16)-MAX(Kalkulator!$F$3,A16)+1&lt;0,0,MIN(Kalkulator!$H$3,A16)-MAX(Kalkulator!$F$3,A16)+1)</f>
        <v>0</v>
      </c>
    </row>
    <row r="17" spans="1:2">
      <c r="A17" s="92">
        <v>45354</v>
      </c>
      <c r="B17">
        <f>IF(MIN(Kalkulator!$H$3,A17)-MAX(Kalkulator!$F$3,A17)+1&lt;0,0,MIN(Kalkulator!$H$3,A17)-MAX(Kalkulator!$F$3,A17)+1)</f>
        <v>0</v>
      </c>
    </row>
    <row r="18" spans="1:2">
      <c r="A18" s="92">
        <v>45361</v>
      </c>
      <c r="B18">
        <f>IF(MIN(Kalkulator!$H$3,A18)-MAX(Kalkulator!$F$3,A18)+1&lt;0,0,MIN(Kalkulator!$H$3,A18)-MAX(Kalkulator!$F$3,A18)+1)</f>
        <v>0</v>
      </c>
    </row>
    <row r="19" spans="1:2">
      <c r="A19" s="92">
        <v>45368</v>
      </c>
      <c r="B19">
        <f>IF(MIN(Kalkulator!$H$3,A19)-MAX(Kalkulator!$F$3,A19)+1&lt;0,0,MIN(Kalkulator!$H$3,A19)-MAX(Kalkulator!$F$3,A19)+1)</f>
        <v>0</v>
      </c>
    </row>
    <row r="20" spans="1:2">
      <c r="A20" s="92">
        <v>45382</v>
      </c>
      <c r="B20">
        <f>IF(MIN(Kalkulator!$H$3,A20)-MAX(Kalkulator!$F$3,A20)+1&lt;0,0,MIN(Kalkulator!$H$3,A20)-MAX(Kalkulator!$F$3,A20)+1)</f>
        <v>0</v>
      </c>
    </row>
    <row r="21" spans="1:2">
      <c r="A21" s="92">
        <v>45389</v>
      </c>
      <c r="B21">
        <f>IF(MIN(Kalkulator!$H$3,A21)-MAX(Kalkulator!$F$3,A21)+1&lt;0,0,MIN(Kalkulator!$H$3,A21)-MAX(Kalkulator!$F$3,A21)+1)</f>
        <v>1</v>
      </c>
    </row>
    <row r="22" spans="1:2">
      <c r="A22" s="92">
        <v>45396</v>
      </c>
      <c r="B22">
        <f>IF(MIN(Kalkulator!$H$3,A22)-MAX(Kalkulator!$F$3,A22)+1&lt;0,0,MIN(Kalkulator!$H$3,A22)-MAX(Kalkulator!$F$3,A22)+1)</f>
        <v>1</v>
      </c>
    </row>
    <row r="23" spans="1:2">
      <c r="A23" s="92">
        <v>45403</v>
      </c>
      <c r="B23">
        <f>IF(MIN(Kalkulator!$H$3,A23)-MAX(Kalkulator!$F$3,A23)+1&lt;0,0,MIN(Kalkulator!$H$3,A23)-MAX(Kalkulator!$F$3,A23)+1)</f>
        <v>1</v>
      </c>
    </row>
    <row r="24" spans="1:2">
      <c r="A24" s="92">
        <v>45417</v>
      </c>
      <c r="B24">
        <f>IF(MIN(Kalkulator!$H$3,A24)-MAX(Kalkulator!$F$3,A24)+1&lt;0,0,MIN(Kalkulator!$H$3,A24)-MAX(Kalkulator!$F$3,A24)+1)</f>
        <v>0</v>
      </c>
    </row>
    <row r="25" spans="1:2">
      <c r="A25" s="92">
        <v>45424</v>
      </c>
      <c r="B25">
        <f>IF(MIN(Kalkulator!$H$3,A25)-MAX(Kalkulator!$F$3,A25)+1&lt;0,0,MIN(Kalkulator!$H$3,A25)-MAX(Kalkulator!$F$3,A25)+1)</f>
        <v>0</v>
      </c>
    </row>
    <row r="26" spans="1:2">
      <c r="A26" s="92">
        <v>45431</v>
      </c>
      <c r="B26">
        <f>IF(MIN(Kalkulator!$H$3,A26)-MAX(Kalkulator!$F$3,A26)+1&lt;0,0,MIN(Kalkulator!$H$3,A26)-MAX(Kalkulator!$F$3,A26)+1)</f>
        <v>0</v>
      </c>
    </row>
    <row r="27" spans="1:2">
      <c r="A27" s="92">
        <v>45438</v>
      </c>
      <c r="B27">
        <f>IF(MIN(Kalkulator!$H$3,A27)-MAX(Kalkulator!$F$3,A27)+1&lt;0,0,MIN(Kalkulator!$H$3,A27)-MAX(Kalkulator!$F$3,A27)+1)</f>
        <v>0</v>
      </c>
    </row>
    <row r="28" spans="1:2">
      <c r="A28" s="92">
        <v>45445</v>
      </c>
      <c r="B28">
        <f>IF(MIN(Kalkulator!$H$3,A28)-MAX(Kalkulator!$F$3,A28)+1&lt;0,0,MIN(Kalkulator!$H$3,A28)-MAX(Kalkulator!$F$3,A28)+1)</f>
        <v>0</v>
      </c>
    </row>
    <row r="29" spans="1:2">
      <c r="A29" s="92">
        <v>45452</v>
      </c>
      <c r="B29">
        <f>IF(MIN(Kalkulator!$H$3,A29)-MAX(Kalkulator!$F$3,A29)+1&lt;0,0,MIN(Kalkulator!$H$3,A29)-MAX(Kalkulator!$F$3,A29)+1)</f>
        <v>0</v>
      </c>
    </row>
    <row r="30" spans="1:2">
      <c r="A30" s="92">
        <v>45459</v>
      </c>
      <c r="B30">
        <f>IF(MIN(Kalkulator!$H$3,A30)-MAX(Kalkulator!$F$3,A30)+1&lt;0,0,MIN(Kalkulator!$H$3,A30)-MAX(Kalkulator!$F$3,A30)+1)</f>
        <v>0</v>
      </c>
    </row>
    <row r="31" spans="1:2">
      <c r="A31" s="92">
        <v>45466</v>
      </c>
      <c r="B31">
        <f>IF(MIN(Kalkulator!$H$3,A31)-MAX(Kalkulator!$F$3,A31)+1&lt;0,0,MIN(Kalkulator!$H$3,A31)-MAX(Kalkulator!$F$3,A31)+1)</f>
        <v>0</v>
      </c>
    </row>
    <row r="32" spans="1:2">
      <c r="A32" s="92">
        <v>45480</v>
      </c>
      <c r="B32">
        <f>IF(MIN(Kalkulator!$H$3,A32)-MAX(Kalkulator!$F$3,A32)+1&lt;0,0,MIN(Kalkulator!$H$3,A32)-MAX(Kalkulator!$F$3,A32)+1)</f>
        <v>0</v>
      </c>
    </row>
    <row r="33" spans="1:2">
      <c r="A33" s="92">
        <v>45487</v>
      </c>
      <c r="B33">
        <f>IF(MIN(Kalkulator!$H$3,A33)-MAX(Kalkulator!$F$3,A33)+1&lt;0,0,MIN(Kalkulator!$H$3,A33)-MAX(Kalkulator!$F$3,A33)+1)</f>
        <v>0</v>
      </c>
    </row>
    <row r="34" spans="1:2">
      <c r="A34" s="92">
        <v>45494</v>
      </c>
      <c r="B34">
        <f>IF(MIN(Kalkulator!$H$3,A34)-MAX(Kalkulator!$F$3,A34)+1&lt;0,0,MIN(Kalkulator!$H$3,A34)-MAX(Kalkulator!$F$3,A34)+1)</f>
        <v>0</v>
      </c>
    </row>
    <row r="35" spans="1:2">
      <c r="A35" s="92">
        <v>45501</v>
      </c>
      <c r="B35">
        <f>IF(MIN(Kalkulator!$H$3,A35)-MAX(Kalkulator!$F$3,A35)+1&lt;0,0,MIN(Kalkulator!$H$3,A35)-MAX(Kalkulator!$F$3,A35)+1)</f>
        <v>0</v>
      </c>
    </row>
    <row r="36" spans="1:2">
      <c r="A36" s="92">
        <v>45508</v>
      </c>
      <c r="B36">
        <f>IF(MIN(Kalkulator!$H$3,A36)-MAX(Kalkulator!$F$3,A36)+1&lt;0,0,MIN(Kalkulator!$H$3,A36)-MAX(Kalkulator!$F$3,A36)+1)</f>
        <v>0</v>
      </c>
    </row>
    <row r="37" spans="1:2">
      <c r="A37" s="92">
        <v>45515</v>
      </c>
      <c r="B37">
        <f>IF(MIN(Kalkulator!$H$3,A37)-MAX(Kalkulator!$F$3,A37)+1&lt;0,0,MIN(Kalkulator!$H$3,A37)-MAX(Kalkulator!$F$3,A37)+1)</f>
        <v>0</v>
      </c>
    </row>
    <row r="38" spans="1:2">
      <c r="A38" s="92">
        <v>45522</v>
      </c>
      <c r="B38">
        <f>IF(MIN(Kalkulator!$H$3,A38)-MAX(Kalkulator!$F$3,A38)+1&lt;0,0,MIN(Kalkulator!$H$3,A38)-MAX(Kalkulator!$F$3,A38)+1)</f>
        <v>0</v>
      </c>
    </row>
    <row r="39" spans="1:2">
      <c r="A39" s="92">
        <v>45536</v>
      </c>
      <c r="B39">
        <f>IF(MIN(Kalkulator!$H$3,A39)-MAX(Kalkulator!$F$3,A39)+1&lt;0,0,MIN(Kalkulator!$H$3,A39)-MAX(Kalkulator!$F$3,A39)+1)</f>
        <v>0</v>
      </c>
    </row>
    <row r="40" spans="1:2">
      <c r="A40" s="92">
        <v>45543</v>
      </c>
      <c r="B40">
        <f>IF(MIN(Kalkulator!$H$3,A40)-MAX(Kalkulator!$F$3,A40)+1&lt;0,0,MIN(Kalkulator!$H$3,A40)-MAX(Kalkulator!$F$3,A40)+1)</f>
        <v>0</v>
      </c>
    </row>
    <row r="41" spans="1:2">
      <c r="A41" s="92">
        <v>45550</v>
      </c>
      <c r="B41">
        <f>IF(MIN(Kalkulator!$H$3,A41)-MAX(Kalkulator!$F$3,A41)+1&lt;0,0,MIN(Kalkulator!$H$3,A41)-MAX(Kalkulator!$F$3,A41)+1)</f>
        <v>0</v>
      </c>
    </row>
    <row r="42" spans="1:2">
      <c r="A42" s="92">
        <v>45557</v>
      </c>
      <c r="B42">
        <f>IF(MIN(Kalkulator!$H$3,A42)-MAX(Kalkulator!$F$3,A42)+1&lt;0,0,MIN(Kalkulator!$H$3,A42)-MAX(Kalkulator!$F$3,A42)+1)</f>
        <v>0</v>
      </c>
    </row>
    <row r="43" spans="1:2">
      <c r="A43" s="92">
        <v>45564</v>
      </c>
      <c r="B43">
        <f>IF(MIN(Kalkulator!$H$3,A43)-MAX(Kalkulator!$F$3,A43)+1&lt;0,0,MIN(Kalkulator!$H$3,A43)-MAX(Kalkulator!$F$3,A43)+1)</f>
        <v>0</v>
      </c>
    </row>
    <row r="44" spans="1:2">
      <c r="A44" s="92">
        <v>45571</v>
      </c>
      <c r="B44">
        <f>IF(MIN(Kalkulator!$H$3,A44)-MAX(Kalkulator!$F$3,A44)+1&lt;0,0,MIN(Kalkulator!$H$3,A44)-MAX(Kalkulator!$F$3,A44)+1)</f>
        <v>0</v>
      </c>
    </row>
    <row r="45" spans="1:2">
      <c r="A45" s="92">
        <v>45578</v>
      </c>
      <c r="B45">
        <f>IF(MIN(Kalkulator!$H$3,A45)-MAX(Kalkulator!$F$3,A45)+1&lt;0,0,MIN(Kalkulator!$H$3,A45)-MAX(Kalkulator!$F$3,A45)+1)</f>
        <v>0</v>
      </c>
    </row>
    <row r="46" spans="1:2">
      <c r="A46" s="92">
        <v>45585</v>
      </c>
      <c r="B46">
        <f>IF(MIN(Kalkulator!$H$3,A46)-MAX(Kalkulator!$F$3,A46)+1&lt;0,0,MIN(Kalkulator!$H$3,A46)-MAX(Kalkulator!$F$3,A46)+1)</f>
        <v>0</v>
      </c>
    </row>
    <row r="47" spans="1:2">
      <c r="A47" s="92">
        <v>45592</v>
      </c>
      <c r="B47">
        <f>IF(MIN(Kalkulator!$H$3,A47)-MAX(Kalkulator!$F$3,A47)+1&lt;0,0,MIN(Kalkulator!$H$3,A47)-MAX(Kalkulator!$F$3,A47)+1)</f>
        <v>0</v>
      </c>
    </row>
    <row r="48" spans="1:2">
      <c r="A48" s="92">
        <v>45599</v>
      </c>
      <c r="B48">
        <f>IF(MIN(Kalkulator!$H$3,A48)-MAX(Kalkulator!$F$3,A48)+1&lt;0,0,MIN(Kalkulator!$H$3,A48)-MAX(Kalkulator!$F$3,A48)+1)</f>
        <v>0</v>
      </c>
    </row>
    <row r="49" spans="1:2">
      <c r="A49" s="92">
        <v>45606</v>
      </c>
      <c r="B49">
        <f>IF(MIN(Kalkulator!$H$3,A49)-MAX(Kalkulator!$F$3,A49)+1&lt;0,0,MIN(Kalkulator!$H$3,A49)-MAX(Kalkulator!$F$3,A49)+1)</f>
        <v>0</v>
      </c>
    </row>
    <row r="50" spans="1:2">
      <c r="A50" s="92">
        <v>45613</v>
      </c>
      <c r="B50">
        <f>IF(MIN(Kalkulator!$H$3,A50)-MAX(Kalkulator!$F$3,A50)+1&lt;0,0,MIN(Kalkulator!$H$3,A50)-MAX(Kalkulator!$F$3,A50)+1)</f>
        <v>0</v>
      </c>
    </row>
    <row r="51" spans="1:2">
      <c r="A51" s="92">
        <v>45620</v>
      </c>
      <c r="B51">
        <f>IF(MIN(Kalkulator!$H$3,A51)-MAX(Kalkulator!$F$3,A51)+1&lt;0,0,MIN(Kalkulator!$H$3,A51)-MAX(Kalkulator!$F$3,A51)+1)</f>
        <v>0</v>
      </c>
    </row>
    <row r="52" spans="1:2">
      <c r="A52" s="92">
        <v>45627</v>
      </c>
      <c r="B52">
        <f>IF(MIN(Kalkulator!$H$3,A52)-MAX(Kalkulator!$F$3,A52)+1&lt;0,0,MIN(Kalkulator!$H$3,A52)-MAX(Kalkulator!$F$3,A52)+1)</f>
        <v>0</v>
      </c>
    </row>
    <row r="53" spans="1:2">
      <c r="A53" s="92">
        <v>45634</v>
      </c>
      <c r="B53">
        <f>IF(MIN(Kalkulator!$H$3,A53)-MAX(Kalkulator!$F$3,A53)+1&lt;0,0,MIN(Kalkulator!$H$3,A53)-MAX(Kalkulator!$F$3,A53)+1)</f>
        <v>0</v>
      </c>
    </row>
    <row r="54" spans="1:2">
      <c r="A54" s="92">
        <v>45655</v>
      </c>
      <c r="B54">
        <f>IF(MIN(Kalkulator!$H$3,A54)-MAX(Kalkulator!$F$3,A54)+1&lt;0,0,MIN(Kalkulator!$H$3,A54)-MAX(Kalkulator!$F$3,A54)+1)</f>
        <v>0</v>
      </c>
    </row>
    <row r="55" spans="1:2">
      <c r="A55" s="92">
        <v>45292</v>
      </c>
      <c r="B55">
        <f>IF(MIN(Kalkulator!$H$3,A55)-MAX(Kalkulator!$F$3,A55)+1&lt;0,0,MIN(Kalkulator!$H$3,A55)-MAX(Kalkulator!$F$3,A55)+1)</f>
        <v>0</v>
      </c>
    </row>
    <row r="56" spans="1:2">
      <c r="A56" s="92">
        <v>45297</v>
      </c>
      <c r="B56">
        <f>IF(MIN(Kalkulator!$H$3,A56)-MAX(Kalkulator!$F$3,A56)+1&lt;0,0,MIN(Kalkulator!$H$3,A56)-MAX(Kalkulator!$F$3,A56)+1)</f>
        <v>0</v>
      </c>
    </row>
    <row r="57" spans="1:2">
      <c r="A57" s="92">
        <v>45383</v>
      </c>
      <c r="B57">
        <f>IF(MIN(Kalkulator!$H$3,A57)-MAX(Kalkulator!$F$3,A57)+1&lt;0,0,MIN(Kalkulator!$H$3,A57)-MAX(Kalkulator!$F$3,A57)+1)</f>
        <v>1</v>
      </c>
    </row>
    <row r="58" spans="1:2">
      <c r="A58" s="92">
        <v>45413</v>
      </c>
      <c r="B58">
        <f>IF(MIN(Kalkulator!$H$3,A58)-MAX(Kalkulator!$F$3,A58)+1&lt;0,0,MIN(Kalkulator!$H$3,A58)-MAX(Kalkulator!$F$3,A58)+1)</f>
        <v>0</v>
      </c>
    </row>
    <row r="59" spans="1:2">
      <c r="A59" s="92">
        <v>45415</v>
      </c>
      <c r="B59">
        <f>IF(MIN(Kalkulator!$H$3,A59)-MAX(Kalkulator!$F$3,A59)+1&lt;0,0,MIN(Kalkulator!$H$3,A59)-MAX(Kalkulator!$F$3,A59)+1)</f>
        <v>0</v>
      </c>
    </row>
    <row r="60" spans="1:2">
      <c r="A60" s="92">
        <v>45442</v>
      </c>
      <c r="B60">
        <f>IF(MIN(Kalkulator!$H$3,A60)-MAX(Kalkulator!$F$3,A60)+1&lt;0,0,MIN(Kalkulator!$H$3,A60)-MAX(Kalkulator!$F$3,A60)+1)</f>
        <v>0</v>
      </c>
    </row>
    <row r="61" spans="1:2">
      <c r="A61" s="92">
        <v>45519</v>
      </c>
      <c r="B61">
        <f>IF(MIN(Kalkulator!$H$3,A61)-MAX(Kalkulator!$F$3,A61)+1&lt;0,0,MIN(Kalkulator!$H$3,A61)-MAX(Kalkulator!$F$3,A61)+1)</f>
        <v>0</v>
      </c>
    </row>
    <row r="62" spans="1:2">
      <c r="A62" s="92">
        <v>45597</v>
      </c>
      <c r="B62">
        <f>IF(MIN(Kalkulator!$H$3,A62)-MAX(Kalkulator!$F$3,A62)+1&lt;0,0,MIN(Kalkulator!$H$3,A62)-MAX(Kalkulator!$F$3,A62)+1)</f>
        <v>0</v>
      </c>
    </row>
    <row r="63" spans="1:2">
      <c r="A63" s="92">
        <v>45607</v>
      </c>
      <c r="B63">
        <f>IF(MIN(Kalkulator!$H$3,A63)-MAX(Kalkulator!$F$3,A63)+1&lt;0,0,MIN(Kalkulator!$H$3,A63)-MAX(Kalkulator!$F$3,A63)+1)</f>
        <v>0</v>
      </c>
    </row>
    <row r="64" spans="1:2">
      <c r="A64" s="92">
        <v>45651</v>
      </c>
      <c r="B64">
        <f>IF(MIN(Kalkulator!$H$3,A64)-MAX(Kalkulator!$F$3,A64)+1&lt;0,0,MIN(Kalkulator!$H$3,A64)-MAX(Kalkulator!$F$3,A64)+1)</f>
        <v>0</v>
      </c>
    </row>
    <row r="65" spans="1:2">
      <c r="A65" s="92">
        <v>45652</v>
      </c>
      <c r="B65">
        <f>IF(MIN(Kalkulator!$H$3,A65)-MAX(Kalkulator!$F$3,A65)+1&lt;0,0,MIN(Kalkulator!$H$3,A65)-MAX(Kalkulator!$F$3,A65)+1)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Kalkulator</vt:lpstr>
      <vt:lpstr>Lista</vt:lpstr>
      <vt:lpstr>Specyfikacja</vt:lpstr>
      <vt:lpstr>OMI</vt:lpstr>
      <vt:lpstr>Sezonowość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2018-10-18T09:48:09Z</cp:lastPrinted>
  <dcterms:created xsi:type="dcterms:W3CDTF">2016-02-24T10:06:25Z</dcterms:created>
  <dcterms:modified xsi:type="dcterms:W3CDTF">2024-04-18T14:23:37Z</dcterms:modified>
</cp:coreProperties>
</file>